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05" windowWidth="28275" windowHeight="12300" activeTab="1"/>
  </bookViews>
  <sheets>
    <sheet name="DECENTRALIZADAS 05 ENERO  2017 " sheetId="1" r:id="rId1"/>
    <sheet name="DECENTRALIZADAS 06 JULIO 2017" sheetId="2" r:id="rId2"/>
  </sheets>
  <definedNames>
    <definedName name="_xlnm._FilterDatabase" localSheetId="0" hidden="1">'DECENTRALIZADAS 05 ENERO  2017 '!$A$12:$X$52</definedName>
    <definedName name="_xlnm._FilterDatabase" localSheetId="1" hidden="1">'DECENTRALIZADAS 06 JULIO 2017'!$A$12:$X$39</definedName>
    <definedName name="_xlnm.Print_Area" localSheetId="0">'DECENTRALIZADAS 05 ENERO  2017 '!$A$1:$Z$58</definedName>
    <definedName name="_xlnm.Print_Area" localSheetId="1">'DECENTRALIZADAS 06 JULIO 2017'!$A$1:$Z$39</definedName>
  </definedNames>
  <calcPr calcId="145621"/>
</workbook>
</file>

<file path=xl/calcChain.xml><?xml version="1.0" encoding="utf-8"?>
<calcChain xmlns="http://schemas.openxmlformats.org/spreadsheetml/2006/main">
  <c r="Y38" i="2" l="1"/>
  <c r="K38" i="2"/>
  <c r="Y37" i="2"/>
  <c r="K37" i="2"/>
  <c r="Z37" i="2" s="1"/>
  <c r="Y36" i="2"/>
  <c r="K36" i="2"/>
  <c r="Y35" i="2"/>
  <c r="K35" i="2"/>
  <c r="Z35" i="2" s="1"/>
  <c r="Y34" i="2"/>
  <c r="K34" i="2"/>
  <c r="Y33" i="2"/>
  <c r="K33" i="2"/>
  <c r="Y32" i="2"/>
  <c r="K32" i="2"/>
  <c r="R31" i="2"/>
  <c r="K31" i="2"/>
  <c r="Y30" i="2"/>
  <c r="K30" i="2"/>
  <c r="Y29" i="2"/>
  <c r="K29" i="2"/>
  <c r="Y28" i="2"/>
  <c r="K28" i="2"/>
  <c r="Y27" i="2"/>
  <c r="K27" i="2"/>
  <c r="Y26" i="2"/>
  <c r="K26" i="2"/>
  <c r="Y25" i="2"/>
  <c r="K25" i="2"/>
  <c r="Z25" i="2" s="1"/>
  <c r="Y24" i="2"/>
  <c r="K24" i="2"/>
  <c r="Y23" i="2"/>
  <c r="K23" i="2"/>
  <c r="Y22" i="2"/>
  <c r="K22" i="2"/>
  <c r="Y21" i="2"/>
  <c r="K21" i="2"/>
  <c r="Z20" i="2"/>
  <c r="Y20" i="2"/>
  <c r="K20" i="2"/>
  <c r="Y19" i="2"/>
  <c r="K19" i="2"/>
  <c r="Z19" i="2" s="1"/>
  <c r="Q18" i="2"/>
  <c r="O18" i="2"/>
  <c r="N18" i="2"/>
  <c r="M18" i="2"/>
  <c r="L18" i="2"/>
  <c r="J18" i="2"/>
  <c r="F18" i="2"/>
  <c r="Z29" i="2" l="1"/>
  <c r="Z33" i="2"/>
  <c r="Z26" i="2"/>
  <c r="Z34" i="2"/>
  <c r="Z28" i="2"/>
  <c r="Z32" i="2"/>
  <c r="K18" i="2"/>
  <c r="Z23" i="2"/>
  <c r="Z27" i="2"/>
  <c r="Z38" i="2"/>
  <c r="Z24" i="2"/>
  <c r="Z21" i="2"/>
  <c r="R18" i="2"/>
  <c r="Z22" i="2"/>
  <c r="Z36" i="2"/>
  <c r="Y31" i="2"/>
  <c r="Z31" i="2" s="1"/>
  <c r="Z30" i="2"/>
  <c r="Z18" i="2" l="1"/>
  <c r="Y18" i="2"/>
  <c r="R30" i="1" l="1"/>
  <c r="Q30" i="1"/>
  <c r="R43" i="1"/>
  <c r="V19" i="1"/>
  <c r="W19" i="1"/>
  <c r="X19" i="1"/>
  <c r="S19" i="1"/>
  <c r="T19" i="1"/>
  <c r="U19" i="1"/>
  <c r="R19" i="1"/>
  <c r="Q19" i="1"/>
  <c r="O19" i="1"/>
  <c r="K19" i="1"/>
  <c r="R17" i="1" l="1"/>
  <c r="Q17" i="1"/>
  <c r="O20" i="1"/>
  <c r="N20" i="1"/>
  <c r="M20" i="1"/>
  <c r="O30" i="1"/>
  <c r="O24" i="1"/>
  <c r="O22" i="1"/>
  <c r="K40" i="1"/>
  <c r="O17" i="1" l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J56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J55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J54" i="1"/>
  <c r="F56" i="1"/>
  <c r="F55" i="1"/>
  <c r="F54" i="1"/>
  <c r="G54" i="1"/>
  <c r="H54" i="1"/>
  <c r="G55" i="1"/>
  <c r="H55" i="1"/>
  <c r="G56" i="1"/>
  <c r="H56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28" i="1"/>
  <c r="Z28" i="1" s="1"/>
  <c r="Y27" i="1"/>
  <c r="Y26" i="1"/>
  <c r="Y25" i="1"/>
  <c r="Y24" i="1"/>
  <c r="Y23" i="1"/>
  <c r="Y22" i="1"/>
  <c r="Y21" i="1"/>
  <c r="Y20" i="1"/>
  <c r="R57" i="1" l="1"/>
  <c r="N57" i="1"/>
  <c r="V57" i="1"/>
  <c r="S57" i="1"/>
  <c r="Q57" i="1"/>
  <c r="L57" i="1"/>
  <c r="T57" i="1"/>
  <c r="Y56" i="1"/>
  <c r="F57" i="1"/>
  <c r="Y55" i="1"/>
  <c r="Y54" i="1"/>
  <c r="P57" i="1"/>
  <c r="X57" i="1"/>
  <c r="O57" i="1"/>
  <c r="W57" i="1"/>
  <c r="J57" i="1"/>
  <c r="M57" i="1"/>
  <c r="U57" i="1"/>
  <c r="Y19" i="1"/>
  <c r="Y30" i="1"/>
  <c r="J30" i="1"/>
  <c r="K50" i="1"/>
  <c r="Z50" i="1" s="1"/>
  <c r="K49" i="1"/>
  <c r="Z49" i="1" s="1"/>
  <c r="K48" i="1"/>
  <c r="Z48" i="1" s="1"/>
  <c r="K47" i="1"/>
  <c r="Z47" i="1" s="1"/>
  <c r="K46" i="1"/>
  <c r="Z46" i="1" s="1"/>
  <c r="K45" i="1"/>
  <c r="Z45" i="1" s="1"/>
  <c r="K44" i="1"/>
  <c r="Z44" i="1" s="1"/>
  <c r="K43" i="1"/>
  <c r="Z43" i="1" s="1"/>
  <c r="K42" i="1"/>
  <c r="K41" i="1"/>
  <c r="Z41" i="1" s="1"/>
  <c r="Z40" i="1"/>
  <c r="K39" i="1"/>
  <c r="Z39" i="1" s="1"/>
  <c r="K38" i="1"/>
  <c r="Z38" i="1" s="1"/>
  <c r="K37" i="1"/>
  <c r="Z37" i="1" s="1"/>
  <c r="K36" i="1"/>
  <c r="Z36" i="1" s="1"/>
  <c r="K35" i="1"/>
  <c r="Z35" i="1" s="1"/>
  <c r="K34" i="1"/>
  <c r="Z34" i="1" s="1"/>
  <c r="K33" i="1"/>
  <c r="K32" i="1"/>
  <c r="Z32" i="1" s="1"/>
  <c r="K31" i="1"/>
  <c r="Z31" i="1" s="1"/>
  <c r="K21" i="1"/>
  <c r="Z21" i="1" s="1"/>
  <c r="K22" i="1"/>
  <c r="Z22" i="1" s="1"/>
  <c r="K23" i="1"/>
  <c r="Z23" i="1" s="1"/>
  <c r="K24" i="1"/>
  <c r="Z24" i="1" s="1"/>
  <c r="K25" i="1"/>
  <c r="K26" i="1"/>
  <c r="Z26" i="1" s="1"/>
  <c r="K27" i="1"/>
  <c r="Z27" i="1" s="1"/>
  <c r="K20" i="1"/>
  <c r="N30" i="1"/>
  <c r="M30" i="1"/>
  <c r="L30" i="1"/>
  <c r="N19" i="1"/>
  <c r="M19" i="1"/>
  <c r="L19" i="1"/>
  <c r="F30" i="1"/>
  <c r="F19" i="1"/>
  <c r="Y57" i="1" l="1"/>
  <c r="K55" i="1"/>
  <c r="Z42" i="1"/>
  <c r="Z56" i="1" s="1"/>
  <c r="K56" i="1"/>
  <c r="Z33" i="1"/>
  <c r="K54" i="1"/>
  <c r="Z20" i="1"/>
  <c r="Z25" i="1"/>
  <c r="Z55" i="1" s="1"/>
  <c r="Y17" i="1"/>
  <c r="K30" i="1"/>
  <c r="J17" i="1"/>
  <c r="L17" i="1"/>
  <c r="M17" i="1"/>
  <c r="N17" i="1"/>
  <c r="F17" i="1"/>
  <c r="I54" i="1" l="1"/>
  <c r="I56" i="1"/>
  <c r="I55" i="1"/>
  <c r="Z19" i="1"/>
  <c r="K57" i="1"/>
  <c r="Z54" i="1"/>
  <c r="Z57" i="1" s="1"/>
  <c r="Z30" i="1"/>
  <c r="K17" i="1"/>
  <c r="Z17" i="1" l="1"/>
</calcChain>
</file>

<file path=xl/sharedStrings.xml><?xml version="1.0" encoding="utf-8"?>
<sst xmlns="http://schemas.openxmlformats.org/spreadsheetml/2006/main" count="206" uniqueCount="70">
  <si>
    <t>Institucion</t>
  </si>
  <si>
    <t>Fte</t>
  </si>
  <si>
    <t>Geog</t>
  </si>
  <si>
    <t>Reng</t>
  </si>
  <si>
    <t>Asignado</t>
  </si>
  <si>
    <t>Debito</t>
  </si>
  <si>
    <t>Credito</t>
  </si>
  <si>
    <t>Vigente</t>
  </si>
  <si>
    <t>Ene</t>
  </si>
  <si>
    <t>Feb</t>
  </si>
  <si>
    <t>Mar</t>
  </si>
  <si>
    <t>Abr</t>
  </si>
  <si>
    <t>May</t>
  </si>
  <si>
    <t>Jun</t>
  </si>
  <si>
    <t>Jul</t>
  </si>
  <si>
    <t>Ago</t>
  </si>
  <si>
    <t>Sept</t>
  </si>
  <si>
    <t>Oct</t>
  </si>
  <si>
    <t>Nov</t>
  </si>
  <si>
    <t>Dic</t>
  </si>
  <si>
    <t>Instituto Nacional de Bosques -INAB-</t>
  </si>
  <si>
    <t>0101</t>
  </si>
  <si>
    <t>Instituto Nacional de Comerc. Agricola -INDECA-</t>
  </si>
  <si>
    <t>Escuela Nac. Central de Agricultura -ENCA-</t>
  </si>
  <si>
    <t>0115</t>
  </si>
  <si>
    <t>Aporte al Fondo de Tierras -FONTIERRAS-</t>
  </si>
  <si>
    <t>Fondo de Pensiones Jubilados del INTA -FOPINTA-</t>
  </si>
  <si>
    <t>Mosca del Mediterraneo -MOSCAMED-</t>
  </si>
  <si>
    <t>Instituto Panamericano de Geografia e Historia IPGH</t>
  </si>
  <si>
    <t>FAO (Gastos Administrativos)</t>
  </si>
  <si>
    <t>Asociacion de Nororiente -ADIN-</t>
  </si>
  <si>
    <t>Programa de Las Naciones Unidas P/El medio Ambiente Rotterdam</t>
  </si>
  <si>
    <t>Organización Mundial Sanidad Animal OIE -OMDSA-</t>
  </si>
  <si>
    <t>Sistema de Integración Centroamericana -SICA- Dolares</t>
  </si>
  <si>
    <t>Tratado Internacional sobre  Recursos Fitogeneticos -TIRFAA-</t>
  </si>
  <si>
    <t xml:space="preserve"> </t>
  </si>
  <si>
    <t>Detalle de los aportes mensuales realizados a las Entidades Descentralizadas año 2017</t>
  </si>
  <si>
    <t>Partidas no asignables a Programas:</t>
  </si>
  <si>
    <t>Unidad Ejecutora: 0201: MAGA-UDAF  Central</t>
  </si>
  <si>
    <t xml:space="preserve">Aportes a entidades descentralizadas y autónomas </t>
  </si>
  <si>
    <t>2017-11130012-0201-99-00-000-001</t>
  </si>
  <si>
    <t>Instituto Nacional de Bosques -INAB- PARQUE NACIONAL LAGUNA LACHUÁ</t>
  </si>
  <si>
    <t>Instituto de Ciencia y Tecnologia Agricolas -ICTA-</t>
  </si>
  <si>
    <t>Aportes a Asociaciones, Instituciones, Organismos Nacionales, Regionales e Internacionales</t>
  </si>
  <si>
    <t>Fundación Defensores de la Naturaleza</t>
  </si>
  <si>
    <t>Asociación Guatemalteca de Historia Natural (AGHN) -Zoologico La Aurora-</t>
  </si>
  <si>
    <t xml:space="preserve">Centro Agrícola Tropical de Investigación y Enseñanza -CATIE-/Membresía </t>
  </si>
  <si>
    <t xml:space="preserve">Instituto Interamericano de Investigación y Enseñanza para la Agricultura -IICA-/Membresía </t>
  </si>
  <si>
    <t xml:space="preserve">Fondo Internacional de Desarrollo Agrícola -FIDA-/Membresía </t>
  </si>
  <si>
    <t xml:space="preserve">Organización de las Naciones Unidas para la Agricultura y la Alimentación -FAO-/Membresía </t>
  </si>
  <si>
    <t xml:space="preserve">Programa Mundial de Alimentos -PMA-/ Membresía </t>
  </si>
  <si>
    <t xml:space="preserve">Programa de las Naciones Unidas para el Medio Ambiente -PRNUMA-/Membresía </t>
  </si>
  <si>
    <t>Comision Ballenera Internacional -CBI- *</t>
  </si>
  <si>
    <t>Comisión Trinacional del Plan Trifinio</t>
  </si>
  <si>
    <t>*Guatemala denunciará la pertenencia a  dicho organismo a partir de julio de 2017; ya fue pagada la membresía del año 2017. DIPESCA está pendiente de trasladar la documentación correspondiente a la UDAF Central.</t>
  </si>
  <si>
    <t xml:space="preserve">Total Programa Partidas no Asignables a Programas </t>
  </si>
  <si>
    <t>+/-Modificaciones</t>
  </si>
  <si>
    <t xml:space="preserve">Ente receptor </t>
  </si>
  <si>
    <t>559877k</t>
  </si>
  <si>
    <t xml:space="preserve">No Dice </t>
  </si>
  <si>
    <t>Devengado</t>
  </si>
  <si>
    <t xml:space="preserve">Saldo por devengar </t>
  </si>
  <si>
    <t>Resumen:</t>
  </si>
  <si>
    <t xml:space="preserve">Total </t>
  </si>
  <si>
    <t xml:space="preserve">Asignado </t>
  </si>
  <si>
    <t xml:space="preserve">Modificado </t>
  </si>
  <si>
    <t>Fuente de financiamiento</t>
  </si>
  <si>
    <t>11 "Ingresos corrientes"</t>
  </si>
  <si>
    <t>21" Ingresos IVA-Paz"</t>
  </si>
  <si>
    <t>31 "Ingresos corrientes"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</si>
</sst>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Q&quot;* #,##0.00_);_(&quot;Q&quot;* \(#,##0.00\);_(&quot;Q&quot;* &quot;-&quot;??_);_(@_)"/>
    <numFmt numFmtId="164" formatCode="_-* #,##0.00\ _P_t_a_-;\-* #,##0.00\ _P_t_a_-;_-* &quot;-&quot;??\ _P_t_a_-;_-@_-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u/>
      <sz val="8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b/>
      <sz val="8"/>
      <name val="Times New Roman"/>
      <family val="1"/>
    </font>
    <font>
      <b/>
      <sz val="7"/>
      <name val="Times New Roman"/>
      <family val="1"/>
    </font>
    <font>
      <b/>
      <u/>
      <sz val="9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8"/>
      <color rgb="FFFF0000"/>
      <name val="Times New Roman"/>
      <family val="1"/>
    </font>
    <font>
      <b/>
      <sz val="8"/>
      <color rgb="FFFF0000"/>
      <name val="Times New Roman"/>
      <family val="1"/>
    </font>
    <font>
      <sz val="7"/>
      <color rgb="FFFF0000"/>
      <name val="Times New Roman"/>
      <family val="1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Times New Roman"/>
      <family val="1"/>
    </font>
    <font>
      <u/>
      <sz val="8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u/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u/>
      <sz val="11"/>
      <name val="Times New Roman"/>
      <family val="1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3" tint="0.39994506668294322"/>
      </bottom>
      <diagonal/>
    </border>
    <border>
      <left style="thin">
        <color indexed="64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auto="1"/>
      </left>
      <right style="thin">
        <color auto="1"/>
      </right>
      <top style="thin">
        <color theme="3" tint="0.39994506668294322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3" tint="0.39994506668294322"/>
      </bottom>
      <diagonal/>
    </border>
    <border>
      <left style="thin">
        <color indexed="64"/>
      </left>
      <right/>
      <top/>
      <bottom style="thin">
        <color theme="3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3" tint="0.39994506668294322"/>
      </top>
      <bottom/>
      <diagonal/>
    </border>
    <border>
      <left style="thin">
        <color indexed="64"/>
      </left>
      <right/>
      <top style="thin">
        <color theme="3" tint="0.39994506668294322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1" xfId="0" quotePrefix="1" applyFont="1" applyFill="1" applyBorder="1" applyAlignment="1">
      <alignment horizontal="center"/>
    </xf>
    <xf numFmtId="4" fontId="6" fillId="0" borderId="1" xfId="1" applyNumberFormat="1" applyFont="1" applyFill="1" applyBorder="1"/>
    <xf numFmtId="4" fontId="11" fillId="0" borderId="1" xfId="1" applyNumberFormat="1" applyFont="1" applyFill="1" applyBorder="1"/>
    <xf numFmtId="0" fontId="7" fillId="0" borderId="0" xfId="0" applyFont="1" applyFill="1"/>
    <xf numFmtId="4" fontId="7" fillId="0" borderId="0" xfId="0" applyNumberFormat="1" applyFont="1" applyFill="1"/>
    <xf numFmtId="0" fontId="0" fillId="0" borderId="0" xfId="0" applyFill="1"/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/>
    </xf>
    <xf numFmtId="4" fontId="3" fillId="0" borderId="0" xfId="1" applyNumberFormat="1" applyFont="1" applyFill="1"/>
    <xf numFmtId="0" fontId="2" fillId="0" borderId="0" xfId="0" applyFont="1" applyFill="1"/>
    <xf numFmtId="0" fontId="6" fillId="0" borderId="1" xfId="0" applyFont="1" applyFill="1" applyBorder="1" applyAlignment="1">
      <alignment wrapText="1"/>
    </xf>
    <xf numFmtId="4" fontId="4" fillId="0" borderId="0" xfId="1" applyNumberFormat="1" applyFont="1" applyFill="1"/>
    <xf numFmtId="0" fontId="3" fillId="0" borderId="0" xfId="0" applyFont="1" applyFill="1"/>
    <xf numFmtId="0" fontId="5" fillId="0" borderId="0" xfId="0" applyFont="1" applyFill="1"/>
    <xf numFmtId="4" fontId="6" fillId="0" borderId="1" xfId="1" applyNumberFormat="1" applyFont="1" applyFill="1" applyBorder="1" applyAlignment="1">
      <alignment horizontal="right"/>
    </xf>
    <xf numFmtId="4" fontId="4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4" fontId="7" fillId="0" borderId="0" xfId="1" applyNumberFormat="1" applyFont="1" applyFill="1"/>
    <xf numFmtId="4" fontId="6" fillId="0" borderId="0" xfId="1" applyNumberFormat="1" applyFont="1" applyFill="1"/>
    <xf numFmtId="0" fontId="9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4" fontId="15" fillId="2" borderId="1" xfId="0" applyNumberFormat="1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" xfId="0" applyFont="1" applyFill="1" applyBorder="1" applyAlignment="1">
      <alignment horizontal="center"/>
    </xf>
    <xf numFmtId="0" fontId="17" fillId="0" borderId="1" xfId="0" quotePrefix="1" applyFont="1" applyFill="1" applyBorder="1" applyAlignment="1">
      <alignment horizontal="center"/>
    </xf>
    <xf numFmtId="4" fontId="18" fillId="0" borderId="1" xfId="1" applyNumberFormat="1" applyFont="1" applyFill="1" applyBorder="1"/>
    <xf numFmtId="4" fontId="19" fillId="0" borderId="1" xfId="1" applyNumberFormat="1" applyFont="1" applyFill="1" applyBorder="1"/>
    <xf numFmtId="4" fontId="17" fillId="0" borderId="1" xfId="1" applyNumberFormat="1" applyFont="1" applyFill="1" applyBorder="1"/>
    <xf numFmtId="4" fontId="20" fillId="0" borderId="0" xfId="1" applyNumberFormat="1" applyFont="1" applyFill="1"/>
    <xf numFmtId="0" fontId="21" fillId="0" borderId="0" xfId="0" applyFont="1" applyFill="1"/>
    <xf numFmtId="0" fontId="22" fillId="0" borderId="0" xfId="0" applyFont="1" applyFill="1"/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4" fontId="9" fillId="2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/>
    <xf numFmtId="4" fontId="8" fillId="0" borderId="0" xfId="0" applyNumberFormat="1" applyFont="1" applyFill="1"/>
    <xf numFmtId="4" fontId="14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6" fillId="0" borderId="2" xfId="0" applyFont="1" applyFill="1" applyBorder="1" applyAlignment="1">
      <alignment horizontal="center"/>
    </xf>
    <xf numFmtId="0" fontId="2" fillId="2" borderId="1" xfId="0" applyFont="1" applyFill="1" applyBorder="1"/>
    <xf numFmtId="0" fontId="25" fillId="0" borderId="1" xfId="0" applyFont="1" applyFill="1" applyBorder="1"/>
    <xf numFmtId="4" fontId="4" fillId="2" borderId="1" xfId="0" applyNumberFormat="1" applyFont="1" applyFill="1" applyBorder="1"/>
    <xf numFmtId="4" fontId="2" fillId="3" borderId="1" xfId="0" applyNumberFormat="1" applyFont="1" applyFill="1" applyBorder="1"/>
    <xf numFmtId="4" fontId="24" fillId="0" borderId="1" xfId="1" applyNumberFormat="1" applyFont="1" applyFill="1" applyBorder="1"/>
    <xf numFmtId="4" fontId="14" fillId="0" borderId="4" xfId="1" applyNumberFormat="1" applyFont="1" applyFill="1" applyBorder="1"/>
    <xf numFmtId="4" fontId="27" fillId="0" borderId="4" xfId="1" applyNumberFormat="1" applyFont="1" applyFill="1" applyBorder="1"/>
    <xf numFmtId="44" fontId="6" fillId="0" borderId="1" xfId="2" applyFont="1" applyFill="1" applyBorder="1"/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left" wrapText="1"/>
    </xf>
    <xf numFmtId="0" fontId="17" fillId="3" borderId="1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4" fontId="23" fillId="0" borderId="1" xfId="1" applyNumberFormat="1" applyFont="1" applyFill="1" applyBorder="1"/>
    <xf numFmtId="0" fontId="22" fillId="0" borderId="1" xfId="0" applyFont="1" applyFill="1" applyBorder="1"/>
    <xf numFmtId="0" fontId="9" fillId="0" borderId="1" xfId="0" quotePrefix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4" fontId="15" fillId="0" borderId="6" xfId="0" applyNumberFormat="1" applyFont="1" applyFill="1" applyBorder="1" applyAlignment="1">
      <alignment horizontal="center"/>
    </xf>
    <xf numFmtId="4" fontId="9" fillId="0" borderId="6" xfId="0" applyNumberFormat="1" applyFont="1" applyFill="1" applyBorder="1" applyAlignment="1">
      <alignment horizontal="center"/>
    </xf>
    <xf numFmtId="0" fontId="25" fillId="0" borderId="6" xfId="0" applyFont="1" applyFill="1" applyBorder="1"/>
    <xf numFmtId="4" fontId="6" fillId="3" borderId="1" xfId="0" applyNumberFormat="1" applyFont="1" applyFill="1" applyBorder="1"/>
    <xf numFmtId="4" fontId="6" fillId="3" borderId="1" xfId="1" applyNumberFormat="1" applyFont="1" applyFill="1" applyBorder="1"/>
    <xf numFmtId="4" fontId="17" fillId="3" borderId="1" xfId="1" applyNumberFormat="1" applyFont="1" applyFill="1" applyBorder="1"/>
    <xf numFmtId="0" fontId="28" fillId="2" borderId="1" xfId="0" applyFont="1" applyFill="1" applyBorder="1" applyAlignment="1">
      <alignment horizontal="left"/>
    </xf>
    <xf numFmtId="0" fontId="29" fillId="2" borderId="1" xfId="0" applyFont="1" applyFill="1" applyBorder="1" applyAlignment="1">
      <alignment horizontal="left"/>
    </xf>
    <xf numFmtId="0" fontId="9" fillId="6" borderId="5" xfId="0" applyFont="1" applyFill="1" applyBorder="1" applyAlignment="1">
      <alignment horizontal="center"/>
    </xf>
    <xf numFmtId="0" fontId="12" fillId="6" borderId="5" xfId="0" applyFont="1" applyFill="1" applyBorder="1" applyAlignment="1">
      <alignment horizontal="center" wrapText="1"/>
    </xf>
    <xf numFmtId="4" fontId="15" fillId="6" borderId="5" xfId="0" applyNumberFormat="1" applyFont="1" applyFill="1" applyBorder="1" applyAlignment="1">
      <alignment horizontal="center"/>
    </xf>
    <xf numFmtId="0" fontId="9" fillId="6" borderId="5" xfId="0" quotePrefix="1" applyFont="1" applyFill="1" applyBorder="1" applyAlignment="1">
      <alignment horizontal="center"/>
    </xf>
    <xf numFmtId="4" fontId="9" fillId="6" borderId="5" xfId="0" applyNumberFormat="1" applyFont="1" applyFill="1" applyBorder="1" applyAlignment="1">
      <alignment horizontal="center"/>
    </xf>
    <xf numFmtId="0" fontId="26" fillId="6" borderId="5" xfId="0" applyFont="1" applyFill="1" applyBorder="1" applyAlignment="1">
      <alignment horizontal="center"/>
    </xf>
    <xf numFmtId="4" fontId="9" fillId="6" borderId="5" xfId="0" applyNumberFormat="1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left"/>
    </xf>
    <xf numFmtId="0" fontId="9" fillId="0" borderId="10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4" fontId="15" fillId="0" borderId="9" xfId="0" applyNumberFormat="1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/>
    </xf>
    <xf numFmtId="0" fontId="25" fillId="0" borderId="9" xfId="0" applyFont="1" applyFill="1" applyBorder="1"/>
    <xf numFmtId="0" fontId="8" fillId="5" borderId="8" xfId="0" applyFont="1" applyFill="1" applyBorder="1" applyAlignment="1">
      <alignment horizontal="left"/>
    </xf>
    <xf numFmtId="0" fontId="9" fillId="5" borderId="8" xfId="0" applyFont="1" applyFill="1" applyBorder="1" applyAlignment="1">
      <alignment horizontal="left"/>
    </xf>
    <xf numFmtId="0" fontId="9" fillId="5" borderId="11" xfId="0" applyFont="1" applyFill="1" applyBorder="1" applyAlignment="1">
      <alignment horizontal="center"/>
    </xf>
    <xf numFmtId="0" fontId="9" fillId="5" borderId="8" xfId="0" applyFont="1" applyFill="1" applyBorder="1" applyAlignment="1">
      <alignment horizontal="center"/>
    </xf>
    <xf numFmtId="4" fontId="15" fillId="5" borderId="8" xfId="0" applyNumberFormat="1" applyFont="1" applyFill="1" applyBorder="1" applyAlignment="1">
      <alignment horizontal="center"/>
    </xf>
    <xf numFmtId="4" fontId="16" fillId="5" borderId="8" xfId="0" applyNumberFormat="1" applyFont="1" applyFill="1" applyBorder="1" applyAlignment="1">
      <alignment horizontal="center"/>
    </xf>
    <xf numFmtId="4" fontId="14" fillId="5" borderId="8" xfId="0" applyNumberFormat="1" applyFont="1" applyFill="1" applyBorder="1" applyAlignment="1">
      <alignment horizontal="center"/>
    </xf>
    <xf numFmtId="4" fontId="27" fillId="5" borderId="8" xfId="0" applyNumberFormat="1" applyFont="1" applyFill="1" applyBorder="1" applyAlignment="1">
      <alignment horizontal="center"/>
    </xf>
    <xf numFmtId="0" fontId="6" fillId="0" borderId="9" xfId="0" applyFont="1" applyFill="1" applyBorder="1"/>
    <xf numFmtId="0" fontId="6" fillId="0" borderId="9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4" fontId="12" fillId="0" borderId="9" xfId="1" applyNumberFormat="1" applyFont="1" applyFill="1" applyBorder="1"/>
    <xf numFmtId="4" fontId="13" fillId="0" borderId="9" xfId="1" applyNumberFormat="1" applyFont="1" applyFill="1" applyBorder="1"/>
    <xf numFmtId="4" fontId="12" fillId="3" borderId="9" xfId="1" applyNumberFormat="1" applyFont="1" applyFill="1" applyBorder="1"/>
    <xf numFmtId="4" fontId="2" fillId="3" borderId="9" xfId="0" applyNumberFormat="1" applyFont="1" applyFill="1" applyBorder="1"/>
    <xf numFmtId="0" fontId="8" fillId="4" borderId="8" xfId="0" applyFont="1" applyFill="1" applyBorder="1" applyAlignment="1">
      <alignment wrapText="1"/>
    </xf>
    <xf numFmtId="0" fontId="9" fillId="4" borderId="8" xfId="0" applyFont="1" applyFill="1" applyBorder="1" applyAlignment="1">
      <alignment horizontal="left" wrapText="1"/>
    </xf>
    <xf numFmtId="0" fontId="6" fillId="4" borderId="11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4" fontId="12" fillId="4" borderId="8" xfId="1" applyNumberFormat="1" applyFont="1" applyFill="1" applyBorder="1"/>
    <xf numFmtId="4" fontId="13" fillId="4" borderId="8" xfId="1" applyNumberFormat="1" applyFont="1" applyFill="1" applyBorder="1"/>
    <xf numFmtId="4" fontId="3" fillId="4" borderId="8" xfId="1" applyNumberFormat="1" applyFont="1" applyFill="1" applyBorder="1"/>
    <xf numFmtId="0" fontId="29" fillId="6" borderId="6" xfId="0" applyFont="1" applyFill="1" applyBorder="1" applyAlignment="1">
      <alignment horizontal="left"/>
    </xf>
    <xf numFmtId="0" fontId="29" fillId="6" borderId="7" xfId="0" applyFont="1" applyFill="1" applyBorder="1" applyAlignment="1">
      <alignment horizontal="center"/>
    </xf>
    <xf numFmtId="0" fontId="29" fillId="6" borderId="6" xfId="0" applyFont="1" applyFill="1" applyBorder="1" applyAlignment="1">
      <alignment horizontal="center"/>
    </xf>
    <xf numFmtId="4" fontId="30" fillId="6" borderId="6" xfId="1" applyNumberFormat="1" applyFont="1" applyFill="1" applyBorder="1"/>
    <xf numFmtId="4" fontId="31" fillId="6" borderId="6" xfId="1" applyNumberFormat="1" applyFont="1" applyFill="1" applyBorder="1"/>
    <xf numFmtId="4" fontId="32" fillId="6" borderId="6" xfId="0" applyNumberFormat="1" applyFont="1" applyFill="1" applyBorder="1"/>
    <xf numFmtId="0" fontId="8" fillId="0" borderId="8" xfId="0" applyFont="1" applyFill="1" applyBorder="1" applyAlignment="1">
      <alignment wrapText="1"/>
    </xf>
    <xf numFmtId="0" fontId="9" fillId="0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4" fontId="12" fillId="0" borderId="8" xfId="1" applyNumberFormat="1" applyFont="1" applyFill="1" applyBorder="1"/>
    <xf numFmtId="4" fontId="13" fillId="0" borderId="8" xfId="1" applyNumberFormat="1" applyFont="1" applyFill="1" applyBorder="1"/>
    <xf numFmtId="4" fontId="3" fillId="0" borderId="8" xfId="1" applyNumberFormat="1" applyFont="1" applyFill="1" applyBorder="1"/>
    <xf numFmtId="0" fontId="29" fillId="0" borderId="6" xfId="0" applyFont="1" applyFill="1" applyBorder="1" applyAlignment="1">
      <alignment horizontal="left"/>
    </xf>
    <xf numFmtId="0" fontId="29" fillId="0" borderId="7" xfId="0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/>
    </xf>
    <xf numFmtId="4" fontId="30" fillId="0" borderId="6" xfId="1" applyNumberFormat="1" applyFont="1" applyFill="1" applyBorder="1"/>
    <xf numFmtId="4" fontId="31" fillId="0" borderId="6" xfId="1" applyNumberFormat="1" applyFont="1" applyFill="1" applyBorder="1"/>
    <xf numFmtId="4" fontId="32" fillId="0" borderId="6" xfId="0" applyNumberFormat="1" applyFont="1" applyFill="1" applyBorder="1"/>
    <xf numFmtId="0" fontId="6" fillId="0" borderId="1" xfId="0" applyFont="1" applyFill="1" applyBorder="1" applyAlignment="1">
      <alignment horizontal="left"/>
    </xf>
    <xf numFmtId="4" fontId="2" fillId="0" borderId="1" xfId="0" applyNumberFormat="1" applyFont="1" applyFill="1" applyBorder="1"/>
    <xf numFmtId="0" fontId="12" fillId="0" borderId="4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14</xdr:col>
      <xdr:colOff>438150</xdr:colOff>
      <xdr:row>7</xdr:row>
      <xdr:rowOff>133350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009650"/>
          <a:ext cx="101917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ts val="1400"/>
            </a:lnSpc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Departamento de Programación y Presupuesto</a:t>
          </a:r>
          <a:endParaRPr lang="es-GT" sz="12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214745</xdr:colOff>
      <xdr:row>5</xdr:row>
      <xdr:rowOff>100013</xdr:rowOff>
    </xdr:to>
    <xdr:pic>
      <xdr:nvPicPr>
        <xdr:cNvPr id="3" name="5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95725" cy="9477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14</xdr:col>
      <xdr:colOff>438150</xdr:colOff>
      <xdr:row>7</xdr:row>
      <xdr:rowOff>133350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0" y="1009650"/>
          <a:ext cx="1164907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ts val="1400"/>
            </a:lnSpc>
            <a:spcAft>
              <a:spcPts val="0"/>
            </a:spcAft>
          </a:pPr>
          <a:r>
            <a:rPr lang="es-GT" sz="1200" b="1">
              <a:solidFill>
                <a:srgbClr val="0F243E"/>
              </a:solidFill>
              <a:effectLst/>
              <a:latin typeface="Helvetica"/>
              <a:ea typeface="Cambria"/>
              <a:cs typeface="Times New Roman"/>
            </a:rPr>
            <a:t>Unidad de Administración Financiera /UDAF Central Departamento de Programación y Presupuesto</a:t>
          </a:r>
          <a:endParaRPr lang="es-GT" sz="1200">
            <a:effectLst/>
            <a:latin typeface="Cambria"/>
            <a:ea typeface="Cambria"/>
            <a:cs typeface="Times New Roman"/>
          </a:endParaRPr>
        </a:p>
      </xdr:txBody>
    </xdr:sp>
    <xdr:clientData/>
  </xdr:twoCellAnchor>
  <xdr:twoCellAnchor editAs="oneCell">
    <xdr:from>
      <xdr:col>0</xdr:col>
      <xdr:colOff>1</xdr:colOff>
      <xdr:row>0</xdr:row>
      <xdr:rowOff>0</xdr:rowOff>
    </xdr:from>
    <xdr:to>
      <xdr:col>0</xdr:col>
      <xdr:colOff>2857501</xdr:colOff>
      <xdr:row>5</xdr:row>
      <xdr:rowOff>100013</xdr:rowOff>
    </xdr:to>
    <xdr:pic>
      <xdr:nvPicPr>
        <xdr:cNvPr id="3" name="5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857500" cy="957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D85"/>
  <sheetViews>
    <sheetView topLeftCell="A37" zoomScale="110" zoomScaleNormal="110" workbookViewId="0">
      <selection activeCell="T38" sqref="T38"/>
    </sheetView>
  </sheetViews>
  <sheetFormatPr baseColWidth="10" defaultRowHeight="12.75" x14ac:dyDescent="0.2"/>
  <cols>
    <col min="1" max="1" width="55.140625" style="6" customWidth="1"/>
    <col min="2" max="2" width="7.28515625" style="6" customWidth="1"/>
    <col min="3" max="3" width="5.28515625" style="6" customWidth="1"/>
    <col min="4" max="5" width="7.42578125" style="6" customWidth="1"/>
    <col min="6" max="6" width="15.7109375" style="7" customWidth="1"/>
    <col min="7" max="7" width="11.42578125" style="6" hidden="1" customWidth="1"/>
    <col min="8" max="8" width="12.85546875" style="6" hidden="1" customWidth="1"/>
    <col min="9" max="9" width="12.5703125" style="6" hidden="1" customWidth="1"/>
    <col min="10" max="10" width="13.7109375" style="6" customWidth="1"/>
    <col min="11" max="11" width="14.7109375" style="6" customWidth="1"/>
    <col min="12" max="12" width="13.140625" style="7" customWidth="1"/>
    <col min="13" max="13" width="13.7109375" style="7" customWidth="1"/>
    <col min="14" max="14" width="14.5703125" style="7" customWidth="1"/>
    <col min="15" max="15" width="14.28515625" style="7" customWidth="1"/>
    <col min="16" max="16" width="6.85546875" style="7" customWidth="1"/>
    <col min="17" max="17" width="13.5703125" style="7" customWidth="1"/>
    <col min="18" max="18" width="15.140625" style="7" customWidth="1"/>
    <col min="19" max="19" width="11.7109375" style="7" customWidth="1"/>
    <col min="20" max="20" width="10.5703125" style="7" customWidth="1"/>
    <col min="21" max="21" width="10.85546875" style="7" customWidth="1"/>
    <col min="22" max="22" width="11.5703125" style="7" customWidth="1"/>
    <col min="23" max="23" width="12.5703125" style="7" customWidth="1"/>
    <col min="24" max="24" width="12.140625" style="7" customWidth="1"/>
    <col min="25" max="25" width="13.28515625" style="8" bestFit="1" customWidth="1"/>
    <col min="26" max="26" width="14.42578125" style="8" customWidth="1"/>
    <col min="27" max="28" width="10.7109375" style="8" customWidth="1"/>
    <col min="29" max="29" width="21" style="8" customWidth="1"/>
    <col min="30" max="30" width="18.5703125" style="8" customWidth="1"/>
    <col min="31" max="16384" width="11.42578125" style="8"/>
  </cols>
  <sheetData>
    <row r="5" spans="1:27" ht="15.75" x14ac:dyDescent="0.25">
      <c r="O5" s="43"/>
      <c r="P5" s="43"/>
      <c r="Q5" s="43"/>
      <c r="R5" s="43"/>
      <c r="S5" s="43"/>
      <c r="T5" s="43"/>
      <c r="U5" s="43"/>
      <c r="V5" s="43"/>
      <c r="W5" s="43"/>
      <c r="X5" s="43"/>
    </row>
    <row r="7" spans="1:27" x14ac:dyDescent="0.2">
      <c r="AA7" s="8" t="s">
        <v>35</v>
      </c>
    </row>
    <row r="9" spans="1:27" x14ac:dyDescent="0.2">
      <c r="A9" s="6" t="s">
        <v>38</v>
      </c>
    </row>
    <row r="10" spans="1:27" ht="15.75" x14ac:dyDescent="0.25">
      <c r="A10" s="137" t="s">
        <v>36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</row>
    <row r="11" spans="1:27" ht="12" customHeight="1" thickBot="1" x14ac:dyDescent="0.25"/>
    <row r="12" spans="1:27" ht="24" customHeight="1" thickBot="1" x14ac:dyDescent="0.25">
      <c r="A12" s="77" t="s">
        <v>0</v>
      </c>
      <c r="B12" s="78" t="s">
        <v>57</v>
      </c>
      <c r="C12" s="77" t="s">
        <v>1</v>
      </c>
      <c r="D12" s="77" t="s">
        <v>2</v>
      </c>
      <c r="E12" s="77" t="s">
        <v>3</v>
      </c>
      <c r="F12" s="79" t="s">
        <v>4</v>
      </c>
      <c r="G12" s="77" t="s">
        <v>5</v>
      </c>
      <c r="H12" s="77" t="s">
        <v>6</v>
      </c>
      <c r="I12" s="77" t="s">
        <v>7</v>
      </c>
      <c r="J12" s="80" t="s">
        <v>56</v>
      </c>
      <c r="K12" s="77" t="s">
        <v>7</v>
      </c>
      <c r="L12" s="81" t="s">
        <v>8</v>
      </c>
      <c r="M12" s="81" t="s">
        <v>9</v>
      </c>
      <c r="N12" s="81" t="s">
        <v>10</v>
      </c>
      <c r="O12" s="81" t="s">
        <v>11</v>
      </c>
      <c r="P12" s="81"/>
      <c r="Q12" s="81" t="s">
        <v>12</v>
      </c>
      <c r="R12" s="81" t="s">
        <v>13</v>
      </c>
      <c r="S12" s="81" t="s">
        <v>14</v>
      </c>
      <c r="T12" s="81" t="s">
        <v>15</v>
      </c>
      <c r="U12" s="81" t="s">
        <v>16</v>
      </c>
      <c r="V12" s="81" t="s">
        <v>17</v>
      </c>
      <c r="W12" s="81" t="s">
        <v>18</v>
      </c>
      <c r="X12" s="81" t="s">
        <v>19</v>
      </c>
      <c r="Y12" s="82" t="s">
        <v>60</v>
      </c>
      <c r="Z12" s="83" t="s">
        <v>61</v>
      </c>
    </row>
    <row r="13" spans="1:27" x14ac:dyDescent="0.2">
      <c r="A13" s="67"/>
      <c r="B13" s="67"/>
      <c r="C13" s="68"/>
      <c r="D13" s="67"/>
      <c r="E13" s="67"/>
      <c r="F13" s="69"/>
      <c r="G13" s="67"/>
      <c r="H13" s="67"/>
      <c r="I13" s="67"/>
      <c r="J13" s="67"/>
      <c r="K13" s="67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1"/>
      <c r="Z13" s="71"/>
    </row>
    <row r="14" spans="1:27" x14ac:dyDescent="0.2">
      <c r="A14" s="9" t="s">
        <v>37</v>
      </c>
      <c r="B14" s="9"/>
      <c r="C14" s="58"/>
      <c r="D14" s="10"/>
      <c r="E14" s="10"/>
      <c r="F14" s="11"/>
      <c r="G14" s="10"/>
      <c r="H14" s="10"/>
      <c r="I14" s="10"/>
      <c r="J14" s="10"/>
      <c r="K14" s="1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8"/>
      <c r="Z14" s="48"/>
    </row>
    <row r="15" spans="1:27" x14ac:dyDescent="0.2">
      <c r="A15" s="9"/>
      <c r="B15" s="9"/>
      <c r="C15" s="58"/>
      <c r="D15" s="10"/>
      <c r="E15" s="10"/>
      <c r="F15" s="11"/>
      <c r="G15" s="10"/>
      <c r="H15" s="10"/>
      <c r="I15" s="10"/>
      <c r="J15" s="10"/>
      <c r="K15" s="1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8"/>
      <c r="Z15" s="48"/>
    </row>
    <row r="16" spans="1:27" ht="8.25" customHeight="1" x14ac:dyDescent="0.2">
      <c r="A16" s="84"/>
      <c r="B16" s="84"/>
      <c r="C16" s="85"/>
      <c r="D16" s="86"/>
      <c r="E16" s="86"/>
      <c r="F16" s="87"/>
      <c r="G16" s="86"/>
      <c r="H16" s="86"/>
      <c r="I16" s="86"/>
      <c r="J16" s="86"/>
      <c r="K16" s="86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9"/>
      <c r="Z16" s="89"/>
    </row>
    <row r="17" spans="1:29" ht="27" customHeight="1" x14ac:dyDescent="0.25">
      <c r="A17" s="90" t="s">
        <v>55</v>
      </c>
      <c r="B17" s="91"/>
      <c r="C17" s="92"/>
      <c r="D17" s="93"/>
      <c r="E17" s="93"/>
      <c r="F17" s="94">
        <f>SUM(F19:F51)/2</f>
        <v>286458567</v>
      </c>
      <c r="G17" s="93"/>
      <c r="H17" s="93"/>
      <c r="I17" s="93"/>
      <c r="J17" s="95">
        <f t="shared" ref="J17:R17" si="0">SUM(J19:J51)/2</f>
        <v>0</v>
      </c>
      <c r="K17" s="95">
        <f t="shared" si="0"/>
        <v>286458567</v>
      </c>
      <c r="L17" s="95">
        <f t="shared" si="0"/>
        <v>7008434</v>
      </c>
      <c r="M17" s="95">
        <f t="shared" si="0"/>
        <v>22382408.82</v>
      </c>
      <c r="N17" s="95">
        <f t="shared" si="0"/>
        <v>26393937.609999999</v>
      </c>
      <c r="O17" s="95">
        <f t="shared" si="0"/>
        <v>36255003.699999996</v>
      </c>
      <c r="P17" s="95"/>
      <c r="Q17" s="95">
        <f t="shared" si="0"/>
        <v>25921526.170000002</v>
      </c>
      <c r="R17" s="95">
        <f t="shared" si="0"/>
        <v>29510244.919999998</v>
      </c>
      <c r="S17" s="96"/>
      <c r="T17" s="96"/>
      <c r="U17" s="96"/>
      <c r="V17" s="96"/>
      <c r="W17" s="96"/>
      <c r="X17" s="96"/>
      <c r="Y17" s="97">
        <f>SUM(Y19:Y51)/2</f>
        <v>172531423.22</v>
      </c>
      <c r="Z17" s="97">
        <f>SUM(Z19:Z51)/2</f>
        <v>113927143.78</v>
      </c>
    </row>
    <row r="18" spans="1:29" ht="18" customHeight="1" x14ac:dyDescent="0.2">
      <c r="A18" s="75" t="s">
        <v>39</v>
      </c>
      <c r="B18" s="24"/>
      <c r="C18" s="59"/>
      <c r="D18" s="26"/>
      <c r="E18" s="26"/>
      <c r="F18" s="27"/>
      <c r="G18" s="26"/>
      <c r="H18" s="26"/>
      <c r="I18" s="26"/>
      <c r="J18" s="26"/>
      <c r="K18" s="26"/>
      <c r="L18" s="41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47"/>
      <c r="Z18" s="47"/>
    </row>
    <row r="19" spans="1:29" ht="16.5" customHeight="1" x14ac:dyDescent="0.25">
      <c r="A19" s="76" t="s">
        <v>40</v>
      </c>
      <c r="B19" s="25"/>
      <c r="C19" s="59"/>
      <c r="D19" s="26"/>
      <c r="E19" s="26"/>
      <c r="F19" s="44">
        <f>SUM(F20:F27)</f>
        <v>260709071</v>
      </c>
      <c r="G19" s="45"/>
      <c r="H19" s="45"/>
      <c r="I19" s="45"/>
      <c r="J19" s="44"/>
      <c r="K19" s="44">
        <f>SUM(K20:K27)</f>
        <v>260709071</v>
      </c>
      <c r="L19" s="44">
        <f t="shared" ref="L19:X19" si="1">SUM(L20:L27)</f>
        <v>7008434</v>
      </c>
      <c r="M19" s="44">
        <f t="shared" si="1"/>
        <v>21725758</v>
      </c>
      <c r="N19" s="44">
        <f t="shared" si="1"/>
        <v>23725758</v>
      </c>
      <c r="O19" s="44">
        <f t="shared" si="1"/>
        <v>32903900</v>
      </c>
      <c r="P19" s="44"/>
      <c r="Q19" s="44">
        <f t="shared" si="1"/>
        <v>24323583</v>
      </c>
      <c r="R19" s="44">
        <f t="shared" si="1"/>
        <v>27423583</v>
      </c>
      <c r="S19" s="44">
        <f t="shared" si="1"/>
        <v>24535868</v>
      </c>
      <c r="T19" s="44">
        <f t="shared" si="1"/>
        <v>0</v>
      </c>
      <c r="U19" s="44">
        <f t="shared" si="1"/>
        <v>0</v>
      </c>
      <c r="V19" s="44">
        <f t="shared" si="1"/>
        <v>0</v>
      </c>
      <c r="W19" s="44">
        <f t="shared" si="1"/>
        <v>0</v>
      </c>
      <c r="X19" s="44">
        <f t="shared" si="1"/>
        <v>0</v>
      </c>
      <c r="Y19" s="49">
        <f>SUM(Y20:Y28)</f>
        <v>161646884</v>
      </c>
      <c r="Z19" s="49">
        <f>SUM(Z20:Z28)</f>
        <v>99062187</v>
      </c>
    </row>
    <row r="20" spans="1:29" ht="21" customHeight="1" x14ac:dyDescent="0.2">
      <c r="A20" s="1" t="s">
        <v>20</v>
      </c>
      <c r="B20" s="55">
        <v>8429448</v>
      </c>
      <c r="C20" s="60">
        <v>11</v>
      </c>
      <c r="D20" s="3" t="s">
        <v>21</v>
      </c>
      <c r="E20" s="2">
        <v>453</v>
      </c>
      <c r="F20" s="4">
        <v>37516664</v>
      </c>
      <c r="G20" s="5"/>
      <c r="H20" s="4"/>
      <c r="I20" s="4"/>
      <c r="J20" s="4"/>
      <c r="K20" s="4">
        <f>+J20+F20</f>
        <v>37516664</v>
      </c>
      <c r="L20" s="72">
        <v>0</v>
      </c>
      <c r="M20" s="73">
        <f>3189222</f>
        <v>3189222</v>
      </c>
      <c r="N20" s="73">
        <f>3189222+2000000</f>
        <v>5189222</v>
      </c>
      <c r="O20" s="73">
        <f>3189222+2000000+4267904</f>
        <v>9457126</v>
      </c>
      <c r="P20" s="4"/>
      <c r="Q20" s="4">
        <v>5246000</v>
      </c>
      <c r="R20" s="4">
        <v>8000000</v>
      </c>
      <c r="S20" s="4">
        <v>6000000</v>
      </c>
      <c r="T20" s="4"/>
      <c r="U20" s="4"/>
      <c r="V20" s="4"/>
      <c r="W20" s="4"/>
      <c r="X20" s="4"/>
      <c r="Y20" s="50">
        <f t="shared" ref="Y20:Y28" si="2">SUM(L20:X20)</f>
        <v>37081570</v>
      </c>
      <c r="Z20" s="50">
        <f t="shared" ref="Z20:Z28" si="3">+K20-Y20</f>
        <v>435094</v>
      </c>
      <c r="AA20" s="12"/>
      <c r="AB20" s="12"/>
      <c r="AC20" s="13"/>
    </row>
    <row r="21" spans="1:29" ht="18" customHeight="1" x14ac:dyDescent="0.2">
      <c r="A21" s="14" t="s">
        <v>41</v>
      </c>
      <c r="B21" s="55">
        <v>8429448</v>
      </c>
      <c r="C21" s="60">
        <v>11</v>
      </c>
      <c r="D21" s="3">
        <v>1601</v>
      </c>
      <c r="E21" s="2">
        <v>453</v>
      </c>
      <c r="F21" s="4">
        <v>754000</v>
      </c>
      <c r="G21" s="5"/>
      <c r="H21" s="5"/>
      <c r="I21" s="4"/>
      <c r="J21" s="4"/>
      <c r="K21" s="4">
        <f t="shared" ref="K21:K27" si="4">+J21+F21</f>
        <v>754000</v>
      </c>
      <c r="L21" s="73">
        <v>0</v>
      </c>
      <c r="M21" s="73">
        <v>0</v>
      </c>
      <c r="N21" s="73">
        <v>0</v>
      </c>
      <c r="O21" s="73">
        <v>0</v>
      </c>
      <c r="P21" s="4"/>
      <c r="Q21" s="4">
        <v>754000</v>
      </c>
      <c r="R21" s="4">
        <v>0</v>
      </c>
      <c r="S21" s="4">
        <v>0</v>
      </c>
      <c r="T21" s="4"/>
      <c r="U21" s="4"/>
      <c r="V21" s="4"/>
      <c r="W21" s="4"/>
      <c r="X21" s="4"/>
      <c r="Y21" s="50">
        <f t="shared" si="2"/>
        <v>754000</v>
      </c>
      <c r="Z21" s="50">
        <f t="shared" si="3"/>
        <v>0</v>
      </c>
      <c r="AA21" s="12"/>
      <c r="AB21" s="12"/>
      <c r="AC21" s="13"/>
    </row>
    <row r="22" spans="1:29" ht="20.25" customHeight="1" x14ac:dyDescent="0.2">
      <c r="A22" s="1" t="s">
        <v>42</v>
      </c>
      <c r="B22" s="55">
        <v>1723758</v>
      </c>
      <c r="C22" s="60">
        <v>11</v>
      </c>
      <c r="D22" s="3" t="s">
        <v>21</v>
      </c>
      <c r="E22" s="2">
        <v>453</v>
      </c>
      <c r="F22" s="4">
        <v>35000000</v>
      </c>
      <c r="G22" s="5"/>
      <c r="H22" s="5"/>
      <c r="I22" s="4"/>
      <c r="J22" s="4"/>
      <c r="K22" s="4">
        <f t="shared" si="4"/>
        <v>35000000</v>
      </c>
      <c r="L22" s="73">
        <v>2916667</v>
      </c>
      <c r="M22" s="73">
        <v>2916667</v>
      </c>
      <c r="N22" s="73">
        <v>2916667</v>
      </c>
      <c r="O22" s="73">
        <f>2916667+4620238</f>
        <v>7536905</v>
      </c>
      <c r="P22" s="4"/>
      <c r="Q22" s="4">
        <v>2916667</v>
      </c>
      <c r="R22" s="4">
        <v>3916667</v>
      </c>
      <c r="S22" s="4">
        <v>2916667</v>
      </c>
      <c r="T22" s="4"/>
      <c r="U22" s="4"/>
      <c r="V22" s="4"/>
      <c r="W22" s="4"/>
      <c r="X22" s="4"/>
      <c r="Y22" s="50">
        <f t="shared" si="2"/>
        <v>26036907</v>
      </c>
      <c r="Z22" s="50">
        <f t="shared" si="3"/>
        <v>8963093</v>
      </c>
      <c r="AA22" s="12"/>
      <c r="AB22" s="12"/>
      <c r="AC22" s="13"/>
    </row>
    <row r="23" spans="1:29" ht="15" customHeight="1" x14ac:dyDescent="0.2">
      <c r="A23" s="1" t="s">
        <v>22</v>
      </c>
      <c r="B23" s="55">
        <v>3190161</v>
      </c>
      <c r="C23" s="60">
        <v>11</v>
      </c>
      <c r="D23" s="3" t="s">
        <v>21</v>
      </c>
      <c r="E23" s="2">
        <v>461</v>
      </c>
      <c r="F23" s="4">
        <v>20555407</v>
      </c>
      <c r="G23" s="5"/>
      <c r="H23" s="5"/>
      <c r="I23" s="4"/>
      <c r="J23" s="4"/>
      <c r="K23" s="4">
        <f t="shared" si="4"/>
        <v>20555407</v>
      </c>
      <c r="L23" s="73">
        <v>0</v>
      </c>
      <c r="M23" s="73">
        <v>1712951</v>
      </c>
      <c r="N23" s="73">
        <v>1712951</v>
      </c>
      <c r="O23" s="73">
        <v>1712951</v>
      </c>
      <c r="P23" s="4"/>
      <c r="Q23" s="4">
        <v>1500000</v>
      </c>
      <c r="R23" s="4">
        <v>1600000</v>
      </c>
      <c r="S23" s="4">
        <v>1712951</v>
      </c>
      <c r="T23" s="4"/>
      <c r="U23" s="4"/>
      <c r="V23" s="4"/>
      <c r="W23" s="4"/>
      <c r="X23" s="4"/>
      <c r="Y23" s="50">
        <f t="shared" si="2"/>
        <v>9951804</v>
      </c>
      <c r="Z23" s="50">
        <f t="shared" si="3"/>
        <v>10603603</v>
      </c>
      <c r="AA23" s="12"/>
      <c r="AB23" s="12"/>
      <c r="AC23" s="13"/>
    </row>
    <row r="24" spans="1:29" ht="18.75" customHeight="1" x14ac:dyDescent="0.2">
      <c r="A24" s="1" t="s">
        <v>23</v>
      </c>
      <c r="B24" s="55">
        <v>4998952</v>
      </c>
      <c r="C24" s="60">
        <v>21</v>
      </c>
      <c r="D24" s="3" t="s">
        <v>24</v>
      </c>
      <c r="E24" s="2">
        <v>453</v>
      </c>
      <c r="F24" s="4">
        <v>38000000</v>
      </c>
      <c r="G24" s="5"/>
      <c r="H24" s="5"/>
      <c r="I24" s="4"/>
      <c r="J24" s="4"/>
      <c r="K24" s="4">
        <f t="shared" si="4"/>
        <v>38000000</v>
      </c>
      <c r="L24" s="72">
        <v>0</v>
      </c>
      <c r="M24" s="73">
        <v>3166667</v>
      </c>
      <c r="N24" s="73">
        <v>3166667</v>
      </c>
      <c r="O24" s="73">
        <f>3166667+290000</f>
        <v>3456667</v>
      </c>
      <c r="P24" s="4"/>
      <c r="Q24" s="4">
        <v>3166666</v>
      </c>
      <c r="R24" s="4">
        <v>3166666</v>
      </c>
      <c r="S24" s="4">
        <v>3166666</v>
      </c>
      <c r="T24" s="4"/>
      <c r="U24" s="4"/>
      <c r="V24" s="4"/>
      <c r="W24" s="4"/>
      <c r="X24" s="4"/>
      <c r="Y24" s="50">
        <f t="shared" si="2"/>
        <v>19289999</v>
      </c>
      <c r="Z24" s="50">
        <f t="shared" si="3"/>
        <v>18710001</v>
      </c>
      <c r="AA24" s="12"/>
      <c r="AB24" s="12"/>
      <c r="AC24" s="13"/>
    </row>
    <row r="25" spans="1:29" ht="17.25" customHeight="1" x14ac:dyDescent="0.2">
      <c r="A25" s="1" t="s">
        <v>23</v>
      </c>
      <c r="B25" s="55">
        <v>4998952</v>
      </c>
      <c r="C25" s="60">
        <v>21</v>
      </c>
      <c r="D25" s="3" t="s">
        <v>24</v>
      </c>
      <c r="E25" s="2">
        <v>533</v>
      </c>
      <c r="F25" s="4">
        <v>2000000</v>
      </c>
      <c r="G25" s="5"/>
      <c r="H25" s="5"/>
      <c r="I25" s="4"/>
      <c r="J25" s="4"/>
      <c r="K25" s="54">
        <f t="shared" si="4"/>
        <v>2000000</v>
      </c>
      <c r="L25" s="72">
        <v>0</v>
      </c>
      <c r="M25" s="72">
        <v>166667</v>
      </c>
      <c r="N25" s="72">
        <v>166667</v>
      </c>
      <c r="O25" s="73">
        <v>166667</v>
      </c>
      <c r="P25" s="4"/>
      <c r="Q25" s="4">
        <v>166666</v>
      </c>
      <c r="R25" s="4">
        <v>166666</v>
      </c>
      <c r="S25" s="4">
        <v>166000</v>
      </c>
      <c r="T25" s="4"/>
      <c r="U25" s="4"/>
      <c r="V25" s="4"/>
      <c r="W25" s="4"/>
      <c r="X25" s="4"/>
      <c r="Y25" s="50">
        <f t="shared" si="2"/>
        <v>999333</v>
      </c>
      <c r="Z25" s="50">
        <f t="shared" si="3"/>
        <v>1000667</v>
      </c>
      <c r="AA25" s="12"/>
      <c r="AB25" s="12"/>
      <c r="AC25" s="13"/>
    </row>
    <row r="26" spans="1:29" ht="17.25" customHeight="1" x14ac:dyDescent="0.2">
      <c r="A26" s="1" t="s">
        <v>25</v>
      </c>
      <c r="B26" s="55">
        <v>22953213</v>
      </c>
      <c r="C26" s="60">
        <v>21</v>
      </c>
      <c r="D26" s="3" t="s">
        <v>21</v>
      </c>
      <c r="E26" s="2">
        <v>453</v>
      </c>
      <c r="F26" s="42">
        <v>49101200</v>
      </c>
      <c r="G26" s="5"/>
      <c r="H26" s="5"/>
      <c r="I26" s="4"/>
      <c r="J26" s="4"/>
      <c r="K26" s="4">
        <f t="shared" si="4"/>
        <v>49101200</v>
      </c>
      <c r="L26" s="73">
        <v>4091767</v>
      </c>
      <c r="M26" s="73">
        <v>4091767</v>
      </c>
      <c r="N26" s="73">
        <v>4091767</v>
      </c>
      <c r="O26" s="73">
        <v>4091767</v>
      </c>
      <c r="P26" s="4"/>
      <c r="Q26" s="4">
        <v>4091767</v>
      </c>
      <c r="R26" s="4">
        <v>4091767</v>
      </c>
      <c r="S26" s="4">
        <v>4091767</v>
      </c>
      <c r="T26" s="4"/>
      <c r="U26" s="4"/>
      <c r="V26" s="4"/>
      <c r="W26" s="4"/>
      <c r="X26" s="4"/>
      <c r="Y26" s="50">
        <f t="shared" si="2"/>
        <v>28642369</v>
      </c>
      <c r="Z26" s="50">
        <f t="shared" si="3"/>
        <v>20458831</v>
      </c>
      <c r="AA26" s="12"/>
      <c r="AB26" s="12"/>
      <c r="AC26" s="13"/>
    </row>
    <row r="27" spans="1:29" ht="18.75" customHeight="1" x14ac:dyDescent="0.2">
      <c r="A27" s="1" t="s">
        <v>25</v>
      </c>
      <c r="B27" s="55">
        <v>22953213</v>
      </c>
      <c r="C27" s="60">
        <v>21</v>
      </c>
      <c r="D27" s="3" t="s">
        <v>21</v>
      </c>
      <c r="E27" s="2">
        <v>533</v>
      </c>
      <c r="F27" s="4">
        <v>77781800</v>
      </c>
      <c r="G27" s="5"/>
      <c r="H27" s="5"/>
      <c r="I27" s="4"/>
      <c r="J27" s="4"/>
      <c r="K27" s="4">
        <f t="shared" si="4"/>
        <v>77781800</v>
      </c>
      <c r="L27" s="73">
        <v>0</v>
      </c>
      <c r="M27" s="73">
        <v>6481817</v>
      </c>
      <c r="N27" s="73">
        <v>6481817</v>
      </c>
      <c r="O27" s="73">
        <v>6481817</v>
      </c>
      <c r="P27" s="4"/>
      <c r="Q27" s="4">
        <v>6481817</v>
      </c>
      <c r="R27" s="4">
        <v>6481817</v>
      </c>
      <c r="S27" s="4">
        <v>6481817</v>
      </c>
      <c r="T27" s="4"/>
      <c r="U27" s="4"/>
      <c r="V27" s="4"/>
      <c r="W27" s="4"/>
      <c r="X27" s="4"/>
      <c r="Y27" s="50">
        <f t="shared" si="2"/>
        <v>38890902</v>
      </c>
      <c r="Z27" s="50">
        <f t="shared" si="3"/>
        <v>38890898</v>
      </c>
      <c r="AA27" s="12"/>
      <c r="AB27" s="12"/>
      <c r="AC27" s="13"/>
    </row>
    <row r="28" spans="1:29" ht="18.75" customHeight="1" x14ac:dyDescent="0.2">
      <c r="A28" s="98"/>
      <c r="B28" s="99"/>
      <c r="C28" s="100"/>
      <c r="D28" s="101"/>
      <c r="E28" s="101"/>
      <c r="F28" s="102"/>
      <c r="G28" s="103"/>
      <c r="H28" s="103"/>
      <c r="I28" s="102"/>
      <c r="J28" s="102"/>
      <c r="K28" s="102"/>
      <c r="L28" s="104"/>
      <c r="M28" s="104"/>
      <c r="N28" s="104"/>
      <c r="O28" s="104"/>
      <c r="P28" s="102"/>
      <c r="Q28" s="102"/>
      <c r="R28" s="102"/>
      <c r="S28" s="102"/>
      <c r="T28" s="102"/>
      <c r="U28" s="102"/>
      <c r="V28" s="102"/>
      <c r="W28" s="102"/>
      <c r="X28" s="102"/>
      <c r="Y28" s="105">
        <f t="shared" si="2"/>
        <v>0</v>
      </c>
      <c r="Z28" s="105">
        <f t="shared" si="3"/>
        <v>0</v>
      </c>
      <c r="AA28" s="12"/>
      <c r="AB28" s="12"/>
      <c r="AC28" s="13"/>
    </row>
    <row r="29" spans="1:29" ht="32.25" customHeight="1" x14ac:dyDescent="0.25">
      <c r="A29" s="106" t="s">
        <v>43</v>
      </c>
      <c r="B29" s="107"/>
      <c r="C29" s="108"/>
      <c r="D29" s="109"/>
      <c r="E29" s="109"/>
      <c r="F29" s="110"/>
      <c r="G29" s="111"/>
      <c r="H29" s="111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2"/>
      <c r="Z29" s="112"/>
      <c r="AA29" s="12"/>
      <c r="AB29" s="12"/>
      <c r="AC29" s="13"/>
    </row>
    <row r="30" spans="1:29" ht="18" customHeight="1" x14ac:dyDescent="0.25">
      <c r="A30" s="113" t="s">
        <v>40</v>
      </c>
      <c r="B30" s="113"/>
      <c r="C30" s="114"/>
      <c r="D30" s="115"/>
      <c r="E30" s="115"/>
      <c r="F30" s="116">
        <f>SUM(F31:F50)</f>
        <v>25749496</v>
      </c>
      <c r="G30" s="117"/>
      <c r="H30" s="117"/>
      <c r="I30" s="117"/>
      <c r="J30" s="116">
        <f t="shared" ref="J30:R30" si="5">SUM(J31:J50)</f>
        <v>0</v>
      </c>
      <c r="K30" s="116">
        <f t="shared" si="5"/>
        <v>25749496</v>
      </c>
      <c r="L30" s="116">
        <f t="shared" si="5"/>
        <v>0</v>
      </c>
      <c r="M30" s="116">
        <f t="shared" si="5"/>
        <v>656650.82000000007</v>
      </c>
      <c r="N30" s="116">
        <f t="shared" si="5"/>
        <v>2668179.61</v>
      </c>
      <c r="O30" s="116">
        <f t="shared" si="5"/>
        <v>3351103.7</v>
      </c>
      <c r="P30" s="116"/>
      <c r="Q30" s="116">
        <f t="shared" si="5"/>
        <v>1597943.17</v>
      </c>
      <c r="R30" s="116">
        <f t="shared" si="5"/>
        <v>2086661.92</v>
      </c>
      <c r="S30" s="117"/>
      <c r="T30" s="117"/>
      <c r="U30" s="117"/>
      <c r="V30" s="117"/>
      <c r="W30" s="117"/>
      <c r="X30" s="117"/>
      <c r="Y30" s="118">
        <f>SUM(Y31:Y50)</f>
        <v>10884539.219999999</v>
      </c>
      <c r="Z30" s="118">
        <f>SUM(Z31:Z50)</f>
        <v>14864956.779999999</v>
      </c>
      <c r="AA30" s="12"/>
      <c r="AB30" s="12"/>
      <c r="AC30" s="13"/>
    </row>
    <row r="31" spans="1:29" ht="15" customHeight="1" x14ac:dyDescent="0.2">
      <c r="A31" s="1" t="s">
        <v>26</v>
      </c>
      <c r="B31" s="55">
        <v>27052117</v>
      </c>
      <c r="C31" s="60">
        <v>11</v>
      </c>
      <c r="D31" s="3" t="s">
        <v>21</v>
      </c>
      <c r="E31" s="2">
        <v>435</v>
      </c>
      <c r="F31" s="4">
        <v>3350000</v>
      </c>
      <c r="G31" s="5"/>
      <c r="H31" s="5"/>
      <c r="I31" s="4"/>
      <c r="J31" s="4"/>
      <c r="K31" s="4">
        <f t="shared" ref="K31:K50" si="6">+J31+F31</f>
        <v>3350000</v>
      </c>
      <c r="L31" s="73">
        <v>0</v>
      </c>
      <c r="M31" s="73">
        <v>406650.82</v>
      </c>
      <c r="N31" s="73">
        <v>296512.67</v>
      </c>
      <c r="O31" s="73">
        <v>236943.22</v>
      </c>
      <c r="P31" s="4"/>
      <c r="Q31" s="4">
        <v>229943.22</v>
      </c>
      <c r="R31" s="4">
        <v>232943.22</v>
      </c>
      <c r="S31" s="4">
        <v>6000</v>
      </c>
      <c r="T31" s="4"/>
      <c r="U31" s="4"/>
      <c r="V31" s="4"/>
      <c r="W31" s="4"/>
      <c r="X31" s="4"/>
      <c r="Y31" s="50">
        <f t="shared" ref="Y31:Y50" si="7">SUM(L31:X31)</f>
        <v>1408993.15</v>
      </c>
      <c r="Z31" s="50">
        <f t="shared" ref="Z31:Z50" si="8">+K31-Y31</f>
        <v>1941006.85</v>
      </c>
      <c r="AA31" s="12"/>
      <c r="AB31" s="12"/>
      <c r="AC31" s="13"/>
    </row>
    <row r="32" spans="1:29" ht="18.75" customHeight="1" x14ac:dyDescent="0.2">
      <c r="A32" s="1" t="s">
        <v>44</v>
      </c>
      <c r="B32" s="55" t="s">
        <v>58</v>
      </c>
      <c r="C32" s="60">
        <v>11</v>
      </c>
      <c r="D32" s="3" t="s">
        <v>21</v>
      </c>
      <c r="E32" s="2">
        <v>435</v>
      </c>
      <c r="F32" s="4">
        <v>1000000</v>
      </c>
      <c r="G32" s="5"/>
      <c r="H32" s="5"/>
      <c r="I32" s="4"/>
      <c r="J32" s="4"/>
      <c r="K32" s="4">
        <f t="shared" si="6"/>
        <v>1000000</v>
      </c>
      <c r="L32" s="73">
        <v>0</v>
      </c>
      <c r="M32" s="73">
        <v>0</v>
      </c>
      <c r="N32" s="73">
        <v>0</v>
      </c>
      <c r="O32" s="73">
        <v>676557</v>
      </c>
      <c r="P32" s="4"/>
      <c r="Q32" s="4">
        <v>100000</v>
      </c>
      <c r="R32" s="73">
        <v>100000</v>
      </c>
      <c r="S32" s="4">
        <v>100000</v>
      </c>
      <c r="T32" s="4"/>
      <c r="U32" s="4"/>
      <c r="V32" s="4"/>
      <c r="W32" s="4"/>
      <c r="X32" s="4"/>
      <c r="Y32" s="50">
        <f t="shared" si="7"/>
        <v>976557</v>
      </c>
      <c r="Z32" s="50">
        <f t="shared" si="8"/>
        <v>23443</v>
      </c>
      <c r="AA32" s="12"/>
      <c r="AB32" s="12"/>
      <c r="AC32" s="13"/>
    </row>
    <row r="33" spans="1:30" ht="16.5" customHeight="1" x14ac:dyDescent="0.2">
      <c r="A33" s="1" t="s">
        <v>27</v>
      </c>
      <c r="B33" s="55">
        <v>2596547</v>
      </c>
      <c r="C33" s="60">
        <v>11</v>
      </c>
      <c r="D33" s="3" t="s">
        <v>21</v>
      </c>
      <c r="E33" s="2">
        <v>472</v>
      </c>
      <c r="F33" s="4">
        <v>2000000</v>
      </c>
      <c r="G33" s="5"/>
      <c r="H33" s="5"/>
      <c r="I33" s="4"/>
      <c r="J33" s="4"/>
      <c r="K33" s="4">
        <f t="shared" si="6"/>
        <v>2000000</v>
      </c>
      <c r="L33" s="73">
        <v>0</v>
      </c>
      <c r="M33" s="73">
        <v>0</v>
      </c>
      <c r="N33" s="73">
        <v>200000</v>
      </c>
      <c r="O33" s="73">
        <v>650000</v>
      </c>
      <c r="P33" s="4"/>
      <c r="Q33" s="4">
        <v>167000</v>
      </c>
      <c r="R33" s="4">
        <v>167000</v>
      </c>
      <c r="S33" s="4">
        <v>167000</v>
      </c>
      <c r="T33" s="4"/>
      <c r="U33" s="4"/>
      <c r="V33" s="4"/>
      <c r="W33" s="4"/>
      <c r="X33" s="4"/>
      <c r="Y33" s="50">
        <f t="shared" si="7"/>
        <v>1351000</v>
      </c>
      <c r="Z33" s="50">
        <f t="shared" si="8"/>
        <v>649000</v>
      </c>
      <c r="AA33" s="12"/>
      <c r="AB33" s="12"/>
      <c r="AC33" s="13"/>
    </row>
    <row r="34" spans="1:30" ht="16.5" customHeight="1" x14ac:dyDescent="0.2">
      <c r="A34" s="1" t="s">
        <v>28</v>
      </c>
      <c r="B34" s="55" t="s">
        <v>59</v>
      </c>
      <c r="C34" s="60">
        <v>11</v>
      </c>
      <c r="D34" s="3" t="s">
        <v>21</v>
      </c>
      <c r="E34" s="2">
        <v>472</v>
      </c>
      <c r="F34" s="4">
        <v>37000</v>
      </c>
      <c r="G34" s="5"/>
      <c r="H34" s="5"/>
      <c r="I34" s="4"/>
      <c r="J34" s="4"/>
      <c r="K34" s="4">
        <f t="shared" si="6"/>
        <v>37000</v>
      </c>
      <c r="L34" s="73">
        <v>0</v>
      </c>
      <c r="M34" s="73">
        <v>0</v>
      </c>
      <c r="N34" s="73">
        <v>0</v>
      </c>
      <c r="O34" s="73">
        <v>28603.61</v>
      </c>
      <c r="P34" s="4"/>
      <c r="Q34" s="4">
        <v>0</v>
      </c>
      <c r="R34" s="4">
        <v>0</v>
      </c>
      <c r="S34" s="4">
        <v>0</v>
      </c>
      <c r="T34" s="4"/>
      <c r="U34" s="4"/>
      <c r="V34" s="4"/>
      <c r="W34" s="4"/>
      <c r="X34" s="4"/>
      <c r="Y34" s="50">
        <f t="shared" si="7"/>
        <v>28603.61</v>
      </c>
      <c r="Z34" s="50">
        <f t="shared" si="8"/>
        <v>8396.39</v>
      </c>
      <c r="AA34" s="12"/>
      <c r="AB34" s="12"/>
      <c r="AC34" s="13"/>
    </row>
    <row r="35" spans="1:30" ht="14.25" customHeight="1" x14ac:dyDescent="0.2">
      <c r="A35" s="14" t="s">
        <v>46</v>
      </c>
      <c r="B35" s="56">
        <v>5336902</v>
      </c>
      <c r="C35" s="60">
        <v>11</v>
      </c>
      <c r="D35" s="3" t="s">
        <v>21</v>
      </c>
      <c r="E35" s="2">
        <v>472</v>
      </c>
      <c r="F35" s="4">
        <v>2000000</v>
      </c>
      <c r="G35" s="5"/>
      <c r="H35" s="5"/>
      <c r="I35" s="4"/>
      <c r="J35" s="4"/>
      <c r="K35" s="4">
        <f t="shared" si="6"/>
        <v>2000000</v>
      </c>
      <c r="L35" s="73">
        <v>0</v>
      </c>
      <c r="M35" s="73">
        <v>0</v>
      </c>
      <c r="N35" s="73">
        <v>0</v>
      </c>
      <c r="O35" s="73">
        <v>0</v>
      </c>
      <c r="P35" s="4"/>
      <c r="Q35" s="4">
        <v>0</v>
      </c>
      <c r="R35" s="4">
        <v>366854</v>
      </c>
      <c r="S35" s="4">
        <v>0</v>
      </c>
      <c r="T35" s="4"/>
      <c r="U35" s="4"/>
      <c r="V35" s="4"/>
      <c r="W35" s="4"/>
      <c r="X35" s="4"/>
      <c r="Y35" s="50">
        <f t="shared" si="7"/>
        <v>366854</v>
      </c>
      <c r="Z35" s="50">
        <f t="shared" si="8"/>
        <v>1633146</v>
      </c>
      <c r="AA35" s="12"/>
      <c r="AB35" s="15"/>
      <c r="AC35" s="16"/>
      <c r="AD35" s="17"/>
    </row>
    <row r="36" spans="1:30" ht="23.25" customHeight="1" x14ac:dyDescent="0.2">
      <c r="A36" s="14" t="s">
        <v>47</v>
      </c>
      <c r="B36" s="56">
        <v>3716848</v>
      </c>
      <c r="C36" s="60">
        <v>11</v>
      </c>
      <c r="D36" s="3" t="s">
        <v>21</v>
      </c>
      <c r="E36" s="2">
        <v>472</v>
      </c>
      <c r="F36" s="4">
        <v>1036303</v>
      </c>
      <c r="G36" s="5"/>
      <c r="H36" s="5"/>
      <c r="I36" s="4"/>
      <c r="J36" s="4"/>
      <c r="K36" s="4">
        <f t="shared" si="6"/>
        <v>1036303</v>
      </c>
      <c r="L36" s="73">
        <v>0</v>
      </c>
      <c r="M36" s="73">
        <v>0</v>
      </c>
      <c r="N36" s="73">
        <v>99999.94</v>
      </c>
      <c r="O36" s="73">
        <v>199999.99</v>
      </c>
      <c r="P36" s="4"/>
      <c r="Q36" s="4">
        <v>99999.95</v>
      </c>
      <c r="R36" s="4">
        <v>13058.94</v>
      </c>
      <c r="S36" s="4">
        <v>0</v>
      </c>
      <c r="T36" s="4"/>
      <c r="U36" s="4"/>
      <c r="V36" s="4"/>
      <c r="W36" s="4"/>
      <c r="X36" s="4"/>
      <c r="Y36" s="50">
        <f t="shared" si="7"/>
        <v>413058.82</v>
      </c>
      <c r="Z36" s="50">
        <f t="shared" si="8"/>
        <v>623244.17999999993</v>
      </c>
      <c r="AA36" s="12"/>
      <c r="AB36" s="12"/>
      <c r="AC36" s="13"/>
    </row>
    <row r="37" spans="1:30" ht="15" customHeight="1" x14ac:dyDescent="0.2">
      <c r="A37" s="1" t="s">
        <v>48</v>
      </c>
      <c r="B37" s="55" t="s">
        <v>59</v>
      </c>
      <c r="C37" s="60">
        <v>11</v>
      </c>
      <c r="D37" s="3" t="s">
        <v>21</v>
      </c>
      <c r="E37" s="2">
        <v>472</v>
      </c>
      <c r="F37" s="4">
        <v>584700</v>
      </c>
      <c r="G37" s="5"/>
      <c r="H37" s="5"/>
      <c r="I37" s="4"/>
      <c r="J37" s="4"/>
      <c r="K37" s="4">
        <f t="shared" si="6"/>
        <v>584700</v>
      </c>
      <c r="L37" s="73">
        <v>0</v>
      </c>
      <c r="M37" s="73">
        <v>0</v>
      </c>
      <c r="N37" s="73">
        <v>0</v>
      </c>
      <c r="O37" s="73">
        <v>0</v>
      </c>
      <c r="P37" s="4"/>
      <c r="Q37" s="4">
        <v>0</v>
      </c>
      <c r="R37" s="4">
        <v>0</v>
      </c>
      <c r="S37" s="4">
        <v>0</v>
      </c>
      <c r="T37" s="4"/>
      <c r="U37" s="4"/>
      <c r="V37" s="4"/>
      <c r="W37" s="4"/>
      <c r="X37" s="4"/>
      <c r="Y37" s="50">
        <f t="shared" si="7"/>
        <v>0</v>
      </c>
      <c r="Z37" s="50">
        <f t="shared" si="8"/>
        <v>584700</v>
      </c>
      <c r="AA37" s="12"/>
      <c r="AB37" s="12"/>
      <c r="AC37" s="13"/>
    </row>
    <row r="38" spans="1:30" ht="18" customHeight="1" x14ac:dyDescent="0.2">
      <c r="A38" s="1" t="s">
        <v>53</v>
      </c>
      <c r="B38" s="55">
        <v>23146621</v>
      </c>
      <c r="C38" s="60">
        <v>11</v>
      </c>
      <c r="D38" s="3" t="s">
        <v>21</v>
      </c>
      <c r="E38" s="2">
        <v>473</v>
      </c>
      <c r="F38" s="4">
        <v>2000000</v>
      </c>
      <c r="G38" s="5"/>
      <c r="H38" s="5"/>
      <c r="I38" s="4"/>
      <c r="J38" s="4"/>
      <c r="K38" s="4">
        <f t="shared" si="6"/>
        <v>2000000</v>
      </c>
      <c r="L38" s="73">
        <v>0</v>
      </c>
      <c r="M38" s="73">
        <v>0</v>
      </c>
      <c r="N38" s="73">
        <v>1500000</v>
      </c>
      <c r="O38" s="73">
        <v>0</v>
      </c>
      <c r="P38" s="4"/>
      <c r="Q38" s="4">
        <v>200000</v>
      </c>
      <c r="R38" s="4">
        <v>300000</v>
      </c>
      <c r="S38" s="4">
        <v>0</v>
      </c>
      <c r="T38" s="4"/>
      <c r="U38" s="4"/>
      <c r="V38" s="4"/>
      <c r="W38" s="4"/>
      <c r="X38" s="4"/>
      <c r="Y38" s="50">
        <f t="shared" si="7"/>
        <v>2000000</v>
      </c>
      <c r="Z38" s="50">
        <f t="shared" si="8"/>
        <v>0</v>
      </c>
      <c r="AA38" s="12"/>
      <c r="AB38" s="12"/>
      <c r="AC38" s="13"/>
    </row>
    <row r="39" spans="1:30" ht="15" customHeight="1" x14ac:dyDescent="0.2">
      <c r="A39" s="1" t="s">
        <v>50</v>
      </c>
      <c r="B39" s="55">
        <v>3474801</v>
      </c>
      <c r="C39" s="60">
        <v>11</v>
      </c>
      <c r="D39" s="3" t="s">
        <v>21</v>
      </c>
      <c r="E39" s="2">
        <v>472</v>
      </c>
      <c r="F39" s="4">
        <v>2500000</v>
      </c>
      <c r="G39" s="5"/>
      <c r="H39" s="5"/>
      <c r="I39" s="4"/>
      <c r="J39" s="4"/>
      <c r="K39" s="4">
        <f t="shared" si="6"/>
        <v>2500000</v>
      </c>
      <c r="L39" s="73">
        <v>0</v>
      </c>
      <c r="M39" s="73">
        <v>0</v>
      </c>
      <c r="N39" s="73">
        <v>0</v>
      </c>
      <c r="O39" s="73">
        <v>0</v>
      </c>
      <c r="P39" s="4"/>
      <c r="Q39" s="4">
        <v>0</v>
      </c>
      <c r="R39" s="4">
        <v>0</v>
      </c>
      <c r="S39" s="4">
        <v>0</v>
      </c>
      <c r="T39" s="4"/>
      <c r="U39" s="18"/>
      <c r="V39" s="4"/>
      <c r="W39" s="4"/>
      <c r="X39" s="4"/>
      <c r="Y39" s="50">
        <f t="shared" si="7"/>
        <v>0</v>
      </c>
      <c r="Z39" s="50">
        <f t="shared" si="8"/>
        <v>2500000</v>
      </c>
      <c r="AA39" s="12"/>
      <c r="AB39" s="12"/>
      <c r="AC39" s="13"/>
    </row>
    <row r="40" spans="1:30" ht="24.75" customHeight="1" x14ac:dyDescent="0.2">
      <c r="A40" s="14" t="s">
        <v>49</v>
      </c>
      <c r="B40" s="56">
        <v>39875180</v>
      </c>
      <c r="C40" s="60">
        <v>21</v>
      </c>
      <c r="D40" s="3" t="s">
        <v>21</v>
      </c>
      <c r="E40" s="2">
        <v>472</v>
      </c>
      <c r="F40" s="4">
        <v>3500000</v>
      </c>
      <c r="G40" s="5"/>
      <c r="H40" s="5"/>
      <c r="I40" s="4"/>
      <c r="J40" s="4"/>
      <c r="K40" s="4">
        <f>+J40+F40</f>
        <v>3500000</v>
      </c>
      <c r="L40" s="73">
        <v>0</v>
      </c>
      <c r="M40" s="73">
        <v>0</v>
      </c>
      <c r="N40" s="73">
        <v>0</v>
      </c>
      <c r="O40" s="73">
        <v>461666.88</v>
      </c>
      <c r="P40" s="4"/>
      <c r="Q40" s="4">
        <v>300000</v>
      </c>
      <c r="R40" s="4">
        <v>205805.76</v>
      </c>
      <c r="S40" s="4">
        <v>0</v>
      </c>
      <c r="T40" s="4"/>
      <c r="U40" s="4"/>
      <c r="V40" s="4"/>
      <c r="W40" s="4"/>
      <c r="X40" s="4"/>
      <c r="Y40" s="50">
        <f t="shared" si="7"/>
        <v>967472.64000000001</v>
      </c>
      <c r="Z40" s="50">
        <f t="shared" si="8"/>
        <v>2532527.36</v>
      </c>
      <c r="AA40" s="12"/>
      <c r="AB40" s="12"/>
      <c r="AC40" s="19"/>
      <c r="AD40" s="16"/>
    </row>
    <row r="41" spans="1:30" ht="18.75" customHeight="1" x14ac:dyDescent="0.2">
      <c r="A41" s="1" t="s">
        <v>29</v>
      </c>
      <c r="B41" s="56">
        <v>39875180</v>
      </c>
      <c r="C41" s="60">
        <v>21</v>
      </c>
      <c r="D41" s="3" t="s">
        <v>21</v>
      </c>
      <c r="E41" s="2">
        <v>472</v>
      </c>
      <c r="F41" s="4">
        <v>360000</v>
      </c>
      <c r="G41" s="5"/>
      <c r="H41" s="5"/>
      <c r="I41" s="4"/>
      <c r="J41" s="4"/>
      <c r="K41" s="4">
        <f t="shared" si="6"/>
        <v>360000</v>
      </c>
      <c r="L41" s="73">
        <v>0</v>
      </c>
      <c r="M41" s="73">
        <v>0</v>
      </c>
      <c r="N41" s="73">
        <v>321667</v>
      </c>
      <c r="O41" s="73">
        <v>38333</v>
      </c>
      <c r="P41" s="4"/>
      <c r="Q41" s="4">
        <v>0</v>
      </c>
      <c r="R41" s="4">
        <v>0</v>
      </c>
      <c r="S41" s="4">
        <v>0</v>
      </c>
      <c r="T41" s="4"/>
      <c r="U41" s="4"/>
      <c r="V41" s="4"/>
      <c r="W41" s="4"/>
      <c r="X41" s="4"/>
      <c r="Y41" s="50">
        <f t="shared" si="7"/>
        <v>360000</v>
      </c>
      <c r="Z41" s="50">
        <f t="shared" si="8"/>
        <v>0</v>
      </c>
      <c r="AA41" s="12"/>
      <c r="AB41" s="12"/>
      <c r="AC41" s="13"/>
    </row>
    <row r="42" spans="1:30" ht="23.25" customHeight="1" x14ac:dyDescent="0.2">
      <c r="A42" s="14" t="s">
        <v>51</v>
      </c>
      <c r="B42" s="56" t="s">
        <v>59</v>
      </c>
      <c r="C42" s="60">
        <v>31</v>
      </c>
      <c r="D42" s="3" t="s">
        <v>21</v>
      </c>
      <c r="E42" s="2">
        <v>472</v>
      </c>
      <c r="F42" s="4">
        <v>14152</v>
      </c>
      <c r="G42" s="5"/>
      <c r="H42" s="5"/>
      <c r="I42" s="4"/>
      <c r="J42" s="4"/>
      <c r="K42" s="4">
        <f t="shared" si="6"/>
        <v>14152</v>
      </c>
      <c r="L42" s="73">
        <v>0</v>
      </c>
      <c r="M42" s="73">
        <v>0</v>
      </c>
      <c r="N42" s="73">
        <v>0</v>
      </c>
      <c r="O42" s="73">
        <v>0</v>
      </c>
      <c r="P42" s="4"/>
      <c r="Q42" s="4">
        <v>0</v>
      </c>
      <c r="R42" s="4">
        <v>0</v>
      </c>
      <c r="S42" s="4">
        <v>0</v>
      </c>
      <c r="T42" s="4"/>
      <c r="U42" s="4"/>
      <c r="V42" s="4"/>
      <c r="W42" s="4"/>
      <c r="X42" s="4"/>
      <c r="Y42" s="50">
        <f t="shared" si="7"/>
        <v>0</v>
      </c>
      <c r="Z42" s="50">
        <f t="shared" si="8"/>
        <v>14152</v>
      </c>
      <c r="AA42" s="12"/>
      <c r="AB42" s="12"/>
      <c r="AC42" s="13"/>
    </row>
    <row r="43" spans="1:30" ht="15" customHeight="1" x14ac:dyDescent="0.2">
      <c r="A43" s="1" t="s">
        <v>30</v>
      </c>
      <c r="B43" s="55">
        <v>33125090</v>
      </c>
      <c r="C43" s="60">
        <v>11</v>
      </c>
      <c r="D43" s="3" t="s">
        <v>21</v>
      </c>
      <c r="E43" s="2">
        <v>431</v>
      </c>
      <c r="F43" s="4">
        <v>1595000</v>
      </c>
      <c r="G43" s="5"/>
      <c r="H43" s="5"/>
      <c r="I43" s="4"/>
      <c r="J43" s="4"/>
      <c r="K43" s="4">
        <f t="shared" si="6"/>
        <v>1595000</v>
      </c>
      <c r="L43" s="73">
        <v>0</v>
      </c>
      <c r="M43" s="73">
        <v>0</v>
      </c>
      <c r="N43" s="73">
        <v>0</v>
      </c>
      <c r="O43" s="73">
        <v>519000</v>
      </c>
      <c r="P43" s="4"/>
      <c r="Q43" s="4">
        <v>118000</v>
      </c>
      <c r="R43" s="4">
        <f>118000+100000</f>
        <v>218000</v>
      </c>
      <c r="S43" s="4">
        <v>133000</v>
      </c>
      <c r="T43" s="4"/>
      <c r="U43" s="4"/>
      <c r="V43" s="4"/>
      <c r="W43" s="4"/>
      <c r="X43" s="4"/>
      <c r="Y43" s="50">
        <f t="shared" si="7"/>
        <v>988000</v>
      </c>
      <c r="Z43" s="50">
        <f t="shared" si="8"/>
        <v>607000</v>
      </c>
      <c r="AA43" s="12"/>
      <c r="AB43" s="12"/>
      <c r="AC43" s="13"/>
    </row>
    <row r="44" spans="1:30" ht="15" customHeight="1" x14ac:dyDescent="0.2">
      <c r="A44" s="1" t="s">
        <v>30</v>
      </c>
      <c r="B44" s="55">
        <v>33125090</v>
      </c>
      <c r="C44" s="60">
        <v>21</v>
      </c>
      <c r="D44" s="3" t="s">
        <v>21</v>
      </c>
      <c r="E44" s="2">
        <v>431</v>
      </c>
      <c r="F44" s="4">
        <v>1405000</v>
      </c>
      <c r="G44" s="5"/>
      <c r="H44" s="5"/>
      <c r="I44" s="4"/>
      <c r="J44" s="4"/>
      <c r="K44" s="4">
        <f t="shared" si="6"/>
        <v>1405000</v>
      </c>
      <c r="L44" s="73">
        <v>0</v>
      </c>
      <c r="M44" s="73">
        <v>0</v>
      </c>
      <c r="N44" s="73">
        <v>0</v>
      </c>
      <c r="O44" s="73">
        <v>290000</v>
      </c>
      <c r="P44" s="4"/>
      <c r="Q44" s="4">
        <v>133000</v>
      </c>
      <c r="R44" s="4">
        <v>233000</v>
      </c>
      <c r="S44" s="4">
        <v>118000</v>
      </c>
      <c r="T44" s="4"/>
      <c r="U44" s="4"/>
      <c r="V44" s="4"/>
      <c r="W44" s="4"/>
      <c r="X44" s="4"/>
      <c r="Y44" s="50">
        <f t="shared" si="7"/>
        <v>774000</v>
      </c>
      <c r="Z44" s="50">
        <f t="shared" si="8"/>
        <v>631000</v>
      </c>
      <c r="AA44" s="12"/>
      <c r="AB44" s="12"/>
      <c r="AC44" s="13"/>
    </row>
    <row r="45" spans="1:30" ht="15" customHeight="1" x14ac:dyDescent="0.2">
      <c r="A45" s="1" t="s">
        <v>31</v>
      </c>
      <c r="B45" s="55" t="s">
        <v>59</v>
      </c>
      <c r="C45" s="60">
        <v>31</v>
      </c>
      <c r="D45" s="3" t="s">
        <v>21</v>
      </c>
      <c r="E45" s="2">
        <v>472</v>
      </c>
      <c r="F45" s="4"/>
      <c r="G45" s="5"/>
      <c r="H45" s="5"/>
      <c r="I45" s="4"/>
      <c r="J45" s="4"/>
      <c r="K45" s="4">
        <f t="shared" si="6"/>
        <v>0</v>
      </c>
      <c r="L45" s="73">
        <v>0</v>
      </c>
      <c r="M45" s="73">
        <v>0</v>
      </c>
      <c r="N45" s="73">
        <v>0</v>
      </c>
      <c r="O45" s="73">
        <v>0</v>
      </c>
      <c r="P45" s="4"/>
      <c r="Q45" s="4">
        <v>0</v>
      </c>
      <c r="R45" s="4">
        <v>0</v>
      </c>
      <c r="S45" s="4">
        <v>0</v>
      </c>
      <c r="T45" s="4"/>
      <c r="U45" s="4"/>
      <c r="V45" s="4"/>
      <c r="W45" s="4"/>
      <c r="X45" s="4"/>
      <c r="Y45" s="50">
        <f t="shared" si="7"/>
        <v>0</v>
      </c>
      <c r="Z45" s="50">
        <f t="shared" si="8"/>
        <v>0</v>
      </c>
      <c r="AA45" s="12"/>
      <c r="AB45" s="12"/>
      <c r="AC45" s="13"/>
    </row>
    <row r="46" spans="1:30" ht="15" customHeight="1" x14ac:dyDescent="0.2">
      <c r="A46" s="1" t="s">
        <v>32</v>
      </c>
      <c r="B46" s="55" t="s">
        <v>59</v>
      </c>
      <c r="C46" s="60">
        <v>31</v>
      </c>
      <c r="D46" s="3" t="s">
        <v>21</v>
      </c>
      <c r="E46" s="2">
        <v>472</v>
      </c>
      <c r="F46" s="4">
        <v>354672</v>
      </c>
      <c r="G46" s="5"/>
      <c r="H46" s="5"/>
      <c r="I46" s="4"/>
      <c r="J46" s="4"/>
      <c r="K46" s="4">
        <f t="shared" si="6"/>
        <v>354672</v>
      </c>
      <c r="L46" s="73">
        <v>0</v>
      </c>
      <c r="M46" s="73">
        <v>0</v>
      </c>
      <c r="N46" s="73">
        <v>0</v>
      </c>
      <c r="O46" s="73">
        <v>0</v>
      </c>
      <c r="P46" s="4"/>
      <c r="Q46" s="4">
        <v>0</v>
      </c>
      <c r="R46" s="4">
        <v>0</v>
      </c>
      <c r="S46" s="4">
        <v>0</v>
      </c>
      <c r="T46" s="4"/>
      <c r="U46" s="4"/>
      <c r="V46" s="4"/>
      <c r="W46" s="4"/>
      <c r="X46" s="4"/>
      <c r="Y46" s="50">
        <f t="shared" si="7"/>
        <v>0</v>
      </c>
      <c r="Z46" s="50">
        <f t="shared" si="8"/>
        <v>354672</v>
      </c>
      <c r="AA46" s="12"/>
      <c r="AB46" s="12"/>
      <c r="AC46" s="13"/>
    </row>
    <row r="47" spans="1:30" s="36" customFormat="1" ht="15" customHeight="1" x14ac:dyDescent="0.2">
      <c r="A47" s="28" t="s">
        <v>52</v>
      </c>
      <c r="B47" s="57" t="s">
        <v>59</v>
      </c>
      <c r="C47" s="61">
        <v>31</v>
      </c>
      <c r="D47" s="30" t="s">
        <v>21</v>
      </c>
      <c r="E47" s="29">
        <v>472</v>
      </c>
      <c r="F47" s="31">
        <v>595923</v>
      </c>
      <c r="G47" s="32"/>
      <c r="H47" s="32"/>
      <c r="I47" s="33"/>
      <c r="J47" s="33"/>
      <c r="K47" s="4">
        <f t="shared" si="6"/>
        <v>595923</v>
      </c>
      <c r="L47" s="73">
        <v>0</v>
      </c>
      <c r="M47" s="73">
        <v>0</v>
      </c>
      <c r="N47" s="73">
        <v>0</v>
      </c>
      <c r="O47" s="74">
        <v>0</v>
      </c>
      <c r="P47" s="33"/>
      <c r="Q47" s="33">
        <v>0</v>
      </c>
      <c r="R47" s="33">
        <v>0</v>
      </c>
      <c r="S47" s="33">
        <v>0</v>
      </c>
      <c r="T47" s="33"/>
      <c r="U47" s="33"/>
      <c r="V47" s="33"/>
      <c r="W47" s="33"/>
      <c r="X47" s="33"/>
      <c r="Y47" s="50">
        <f t="shared" si="7"/>
        <v>0</v>
      </c>
      <c r="Z47" s="50">
        <f t="shared" si="8"/>
        <v>595923</v>
      </c>
      <c r="AA47" s="34"/>
      <c r="AB47" s="34"/>
      <c r="AC47" s="35"/>
    </row>
    <row r="48" spans="1:30" ht="15" customHeight="1" x14ac:dyDescent="0.2">
      <c r="A48" s="1" t="s">
        <v>33</v>
      </c>
      <c r="B48" s="55" t="s">
        <v>59</v>
      </c>
      <c r="C48" s="60">
        <v>31</v>
      </c>
      <c r="D48" s="3" t="s">
        <v>21</v>
      </c>
      <c r="E48" s="2">
        <v>473</v>
      </c>
      <c r="F48" s="4">
        <v>400000</v>
      </c>
      <c r="G48" s="5"/>
      <c r="H48" s="5"/>
      <c r="I48" s="4"/>
      <c r="J48" s="4"/>
      <c r="K48" s="4">
        <f t="shared" si="6"/>
        <v>400000</v>
      </c>
      <c r="L48" s="73">
        <v>0</v>
      </c>
      <c r="M48" s="73">
        <v>0</v>
      </c>
      <c r="N48" s="73">
        <v>0</v>
      </c>
      <c r="O48" s="73">
        <v>0</v>
      </c>
      <c r="P48" s="4"/>
      <c r="Q48" s="4">
        <v>0</v>
      </c>
      <c r="R48" s="4">
        <v>0</v>
      </c>
      <c r="S48" s="4">
        <v>0</v>
      </c>
      <c r="T48" s="4"/>
      <c r="U48" s="4"/>
      <c r="V48" s="4"/>
      <c r="W48" s="4"/>
      <c r="X48" s="4"/>
      <c r="Y48" s="50">
        <f t="shared" si="7"/>
        <v>0</v>
      </c>
      <c r="Z48" s="50">
        <f t="shared" si="8"/>
        <v>400000</v>
      </c>
      <c r="AA48" s="12"/>
      <c r="AB48" s="12"/>
      <c r="AC48" s="13"/>
    </row>
    <row r="49" spans="1:29" ht="15" customHeight="1" x14ac:dyDescent="0.2">
      <c r="A49" s="1" t="s">
        <v>34</v>
      </c>
      <c r="B49" s="55" t="s">
        <v>59</v>
      </c>
      <c r="C49" s="60">
        <v>31</v>
      </c>
      <c r="D49" s="3" t="s">
        <v>21</v>
      </c>
      <c r="E49" s="2">
        <v>472</v>
      </c>
      <c r="F49" s="4">
        <v>16746</v>
      </c>
      <c r="G49" s="5"/>
      <c r="H49" s="5"/>
      <c r="I49" s="4"/>
      <c r="J49" s="4"/>
      <c r="K49" s="4">
        <f t="shared" si="6"/>
        <v>16746</v>
      </c>
      <c r="L49" s="73">
        <v>0</v>
      </c>
      <c r="M49" s="73">
        <v>0</v>
      </c>
      <c r="N49" s="73">
        <v>0</v>
      </c>
      <c r="O49" s="73">
        <v>0</v>
      </c>
      <c r="P49" s="4"/>
      <c r="Q49" s="4">
        <v>0</v>
      </c>
      <c r="R49" s="4">
        <v>0</v>
      </c>
      <c r="S49" s="4">
        <v>0</v>
      </c>
      <c r="T49" s="4"/>
      <c r="U49" s="4"/>
      <c r="V49" s="4"/>
      <c r="W49" s="4"/>
      <c r="X49" s="4"/>
      <c r="Y49" s="50">
        <f t="shared" si="7"/>
        <v>0</v>
      </c>
      <c r="Z49" s="50">
        <f t="shared" si="8"/>
        <v>16746</v>
      </c>
      <c r="AA49" s="12"/>
      <c r="AB49" s="12"/>
      <c r="AC49" s="13"/>
    </row>
    <row r="50" spans="1:29" ht="18.75" customHeight="1" x14ac:dyDescent="0.2">
      <c r="A50" s="14" t="s">
        <v>45</v>
      </c>
      <c r="B50" s="56">
        <v>6355072</v>
      </c>
      <c r="C50" s="60">
        <v>11</v>
      </c>
      <c r="D50" s="3" t="s">
        <v>21</v>
      </c>
      <c r="E50" s="2">
        <v>437</v>
      </c>
      <c r="F50" s="4">
        <v>3000000</v>
      </c>
      <c r="G50" s="5"/>
      <c r="H50" s="5"/>
      <c r="I50" s="4"/>
      <c r="J50" s="4"/>
      <c r="K50" s="4">
        <f t="shared" si="6"/>
        <v>3000000</v>
      </c>
      <c r="L50" s="73">
        <v>0</v>
      </c>
      <c r="M50" s="73">
        <v>250000</v>
      </c>
      <c r="N50" s="73">
        <v>250000</v>
      </c>
      <c r="O50" s="73">
        <v>250000</v>
      </c>
      <c r="P50" s="4"/>
      <c r="Q50" s="4">
        <v>250000</v>
      </c>
      <c r="R50" s="73">
        <v>250000</v>
      </c>
      <c r="S50" s="4"/>
      <c r="T50" s="4"/>
      <c r="U50" s="4"/>
      <c r="V50" s="4"/>
      <c r="W50" s="4"/>
      <c r="X50" s="4"/>
      <c r="Y50" s="50">
        <f t="shared" si="7"/>
        <v>1250000</v>
      </c>
      <c r="Z50" s="50">
        <f t="shared" si="8"/>
        <v>1750000</v>
      </c>
      <c r="AA50" s="12"/>
      <c r="AB50" s="12"/>
      <c r="AC50" s="13"/>
    </row>
    <row r="51" spans="1:29" s="36" customFormat="1" ht="45" customHeight="1" x14ac:dyDescent="0.2">
      <c r="A51" s="38" t="s">
        <v>54</v>
      </c>
      <c r="B51" s="38"/>
      <c r="C51" s="37"/>
      <c r="D51" s="29"/>
      <c r="E51" s="29"/>
      <c r="F51" s="62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63"/>
      <c r="Z51" s="63"/>
    </row>
    <row r="52" spans="1:29" ht="15" customHeight="1" x14ac:dyDescent="0.2">
      <c r="A52" s="20"/>
      <c r="D52" s="136" t="s">
        <v>62</v>
      </c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</row>
    <row r="53" spans="1:29" ht="22.5" customHeight="1" x14ac:dyDescent="0.2">
      <c r="A53" s="20"/>
      <c r="B53" s="20"/>
      <c r="C53" s="21"/>
      <c r="D53" s="135" t="s">
        <v>66</v>
      </c>
      <c r="E53" s="135"/>
      <c r="F53" s="10" t="s">
        <v>64</v>
      </c>
      <c r="G53" s="10" t="s">
        <v>7</v>
      </c>
      <c r="H53" s="64" t="s">
        <v>56</v>
      </c>
      <c r="I53" s="10" t="s">
        <v>7</v>
      </c>
      <c r="J53" s="65" t="s">
        <v>65</v>
      </c>
      <c r="K53" s="65" t="s">
        <v>7</v>
      </c>
      <c r="L53" s="40" t="s">
        <v>8</v>
      </c>
      <c r="M53" s="40" t="s">
        <v>9</v>
      </c>
      <c r="N53" s="40" t="s">
        <v>10</v>
      </c>
      <c r="O53" s="40" t="s">
        <v>11</v>
      </c>
      <c r="P53" s="40"/>
      <c r="Q53" s="40" t="s">
        <v>12</v>
      </c>
      <c r="R53" s="40" t="s">
        <v>13</v>
      </c>
      <c r="S53" s="40" t="s">
        <v>14</v>
      </c>
      <c r="T53" s="40" t="s">
        <v>15</v>
      </c>
      <c r="U53" s="40" t="s">
        <v>16</v>
      </c>
      <c r="V53" s="40" t="s">
        <v>17</v>
      </c>
      <c r="W53" s="40" t="s">
        <v>18</v>
      </c>
      <c r="X53" s="40" t="s">
        <v>19</v>
      </c>
      <c r="Y53" s="46" t="s">
        <v>60</v>
      </c>
      <c r="Z53" s="66" t="s">
        <v>61</v>
      </c>
    </row>
    <row r="54" spans="1:29" ht="15" customHeight="1" x14ac:dyDescent="0.2">
      <c r="A54" s="20"/>
      <c r="B54" s="21"/>
      <c r="C54" s="21"/>
      <c r="D54" s="138" t="s">
        <v>67</v>
      </c>
      <c r="E54" s="138"/>
      <c r="F54" s="4">
        <f>+F20+F21+F22+F23+F24+F31+F32+F33+F34+F35+F36+F37+F38+F39+F43+F50</f>
        <v>150929074</v>
      </c>
      <c r="G54" s="4">
        <f ca="1">SUMIF($C12:D50,11,G12:G50)</f>
        <v>0</v>
      </c>
      <c r="H54" s="4">
        <f ca="1">SUMIF($C12:E50,11,H12:H50)</f>
        <v>0</v>
      </c>
      <c r="I54" s="4">
        <f ca="1">SUMIF($C12:F50,11,I12:I50)</f>
        <v>0</v>
      </c>
      <c r="J54" s="4">
        <f t="shared" ref="J54:Z54" si="9">+J20+J21+J22+J23+J24+J31+J32+J33+J34+J35+J36+J37+J38+J39+J43+J50</f>
        <v>0</v>
      </c>
      <c r="K54" s="4">
        <f t="shared" si="9"/>
        <v>150929074</v>
      </c>
      <c r="L54" s="4">
        <f t="shared" si="9"/>
        <v>2916667</v>
      </c>
      <c r="M54" s="4">
        <f t="shared" si="9"/>
        <v>11642157.82</v>
      </c>
      <c r="N54" s="4">
        <f t="shared" si="9"/>
        <v>15332019.609999999</v>
      </c>
      <c r="O54" s="4">
        <f t="shared" si="9"/>
        <v>24724752.819999997</v>
      </c>
      <c r="P54" s="4">
        <f t="shared" si="9"/>
        <v>0</v>
      </c>
      <c r="Q54" s="4">
        <f t="shared" si="9"/>
        <v>14748276.17</v>
      </c>
      <c r="R54" s="4">
        <f t="shared" si="9"/>
        <v>18331189.16</v>
      </c>
      <c r="S54" s="4">
        <f t="shared" si="9"/>
        <v>14202284</v>
      </c>
      <c r="T54" s="4">
        <f t="shared" si="9"/>
        <v>0</v>
      </c>
      <c r="U54" s="4">
        <f t="shared" si="9"/>
        <v>0</v>
      </c>
      <c r="V54" s="4">
        <f t="shared" si="9"/>
        <v>0</v>
      </c>
      <c r="W54" s="4">
        <f t="shared" si="9"/>
        <v>0</v>
      </c>
      <c r="X54" s="4">
        <f t="shared" si="9"/>
        <v>0</v>
      </c>
      <c r="Y54" s="4">
        <f t="shared" si="9"/>
        <v>101897346.58</v>
      </c>
      <c r="Z54" s="4">
        <f t="shared" si="9"/>
        <v>49031727.420000002</v>
      </c>
    </row>
    <row r="55" spans="1:29" ht="15" customHeight="1" x14ac:dyDescent="0.2">
      <c r="A55" s="20"/>
      <c r="B55" s="20"/>
      <c r="C55" s="21"/>
      <c r="D55" s="138" t="s">
        <v>68</v>
      </c>
      <c r="E55" s="138"/>
      <c r="F55" s="4">
        <f>+F25+F26+F27+F40+F41+F44</f>
        <v>134148000</v>
      </c>
      <c r="G55" s="4">
        <f>SUMIF(D12:D50,21,G12:G50)</f>
        <v>0</v>
      </c>
      <c r="H55" s="4">
        <f>SUMIF(E12:E50,21,H12:H50)</f>
        <v>0</v>
      </c>
      <c r="I55" s="4">
        <f>SUMIF(F12:F50,21,I12:I50)</f>
        <v>0</v>
      </c>
      <c r="J55" s="4">
        <f t="shared" ref="J55:Z55" si="10">+J25+J26+J27+J40+J41+J44</f>
        <v>0</v>
      </c>
      <c r="K55" s="4">
        <f t="shared" si="10"/>
        <v>134148000</v>
      </c>
      <c r="L55" s="4">
        <f t="shared" si="10"/>
        <v>4091767</v>
      </c>
      <c r="M55" s="4">
        <f t="shared" si="10"/>
        <v>10740251</v>
      </c>
      <c r="N55" s="4">
        <f t="shared" si="10"/>
        <v>11061918</v>
      </c>
      <c r="O55" s="4">
        <f t="shared" si="10"/>
        <v>11530250.880000001</v>
      </c>
      <c r="P55" s="4">
        <f t="shared" si="10"/>
        <v>0</v>
      </c>
      <c r="Q55" s="4">
        <f t="shared" si="10"/>
        <v>11173250</v>
      </c>
      <c r="R55" s="4">
        <f t="shared" si="10"/>
        <v>11179055.76</v>
      </c>
      <c r="S55" s="4">
        <f t="shared" si="10"/>
        <v>10857584</v>
      </c>
      <c r="T55" s="4">
        <f t="shared" si="10"/>
        <v>0</v>
      </c>
      <c r="U55" s="4">
        <f t="shared" si="10"/>
        <v>0</v>
      </c>
      <c r="V55" s="4">
        <f t="shared" si="10"/>
        <v>0</v>
      </c>
      <c r="W55" s="4">
        <f t="shared" si="10"/>
        <v>0</v>
      </c>
      <c r="X55" s="4">
        <f t="shared" si="10"/>
        <v>0</v>
      </c>
      <c r="Y55" s="4">
        <f t="shared" si="10"/>
        <v>70634076.640000001</v>
      </c>
      <c r="Z55" s="4">
        <f t="shared" si="10"/>
        <v>63513923.359999999</v>
      </c>
    </row>
    <row r="56" spans="1:29" ht="15" customHeight="1" x14ac:dyDescent="0.2">
      <c r="A56" s="20"/>
      <c r="B56" s="20"/>
      <c r="C56" s="21"/>
      <c r="D56" s="138" t="s">
        <v>69</v>
      </c>
      <c r="E56" s="138"/>
      <c r="F56" s="51">
        <f>+F42+F45+F46+F47+F48+F49</f>
        <v>1381493</v>
      </c>
      <c r="G56" s="51">
        <f>SUMIF(D12:D50,31,G12:G50)</f>
        <v>0</v>
      </c>
      <c r="H56" s="51">
        <f>SUMIF(E12:E50,31,H12:H50)</f>
        <v>0</v>
      </c>
      <c r="I56" s="51">
        <f>SUMIF(F12:F50,31,I12:I50)</f>
        <v>0</v>
      </c>
      <c r="J56" s="51">
        <f t="shared" ref="J56:Z56" si="11">+J42+J45+J46+J47+J48+J49</f>
        <v>0</v>
      </c>
      <c r="K56" s="51">
        <f t="shared" si="11"/>
        <v>1381493</v>
      </c>
      <c r="L56" s="51">
        <f t="shared" si="11"/>
        <v>0</v>
      </c>
      <c r="M56" s="51">
        <f t="shared" si="11"/>
        <v>0</v>
      </c>
      <c r="N56" s="51">
        <f t="shared" si="11"/>
        <v>0</v>
      </c>
      <c r="O56" s="51">
        <f t="shared" si="11"/>
        <v>0</v>
      </c>
      <c r="P56" s="51">
        <f t="shared" si="11"/>
        <v>0</v>
      </c>
      <c r="Q56" s="51">
        <f t="shared" si="11"/>
        <v>0</v>
      </c>
      <c r="R56" s="51">
        <f t="shared" si="11"/>
        <v>0</v>
      </c>
      <c r="S56" s="51">
        <f t="shared" si="11"/>
        <v>0</v>
      </c>
      <c r="T56" s="51">
        <f t="shared" si="11"/>
        <v>0</v>
      </c>
      <c r="U56" s="51">
        <f t="shared" si="11"/>
        <v>0</v>
      </c>
      <c r="V56" s="51">
        <f t="shared" si="11"/>
        <v>0</v>
      </c>
      <c r="W56" s="51">
        <f t="shared" si="11"/>
        <v>0</v>
      </c>
      <c r="X56" s="51">
        <f t="shared" si="11"/>
        <v>0</v>
      </c>
      <c r="Y56" s="51">
        <f t="shared" si="11"/>
        <v>0</v>
      </c>
      <c r="Z56" s="51">
        <f t="shared" si="11"/>
        <v>1381493</v>
      </c>
    </row>
    <row r="57" spans="1:29" ht="15" customHeight="1" x14ac:dyDescent="0.2">
      <c r="A57" s="20"/>
      <c r="B57" s="20"/>
      <c r="C57" s="21"/>
      <c r="D57" s="134" t="s">
        <v>63</v>
      </c>
      <c r="E57" s="134"/>
      <c r="F57" s="52">
        <f>SUM(F54:F56)</f>
        <v>286458567</v>
      </c>
      <c r="G57" s="53"/>
      <c r="H57" s="53"/>
      <c r="I57" s="53"/>
      <c r="J57" s="52">
        <f t="shared" ref="J57:Z57" si="12">SUM(J54:J56)</f>
        <v>0</v>
      </c>
      <c r="K57" s="52">
        <f t="shared" si="12"/>
        <v>286458567</v>
      </c>
      <c r="L57" s="52">
        <f t="shared" si="12"/>
        <v>7008434</v>
      </c>
      <c r="M57" s="52">
        <f t="shared" si="12"/>
        <v>22382408.82</v>
      </c>
      <c r="N57" s="52">
        <f t="shared" si="12"/>
        <v>26393937.609999999</v>
      </c>
      <c r="O57" s="52">
        <f t="shared" si="12"/>
        <v>36255003.699999996</v>
      </c>
      <c r="P57" s="52">
        <f t="shared" si="12"/>
        <v>0</v>
      </c>
      <c r="Q57" s="52">
        <f t="shared" si="12"/>
        <v>25921526.170000002</v>
      </c>
      <c r="R57" s="52">
        <f t="shared" si="12"/>
        <v>29510244.920000002</v>
      </c>
      <c r="S57" s="52">
        <f t="shared" si="12"/>
        <v>25059868</v>
      </c>
      <c r="T57" s="52">
        <f t="shared" si="12"/>
        <v>0</v>
      </c>
      <c r="U57" s="52">
        <f t="shared" si="12"/>
        <v>0</v>
      </c>
      <c r="V57" s="52">
        <f t="shared" si="12"/>
        <v>0</v>
      </c>
      <c r="W57" s="52">
        <f t="shared" si="12"/>
        <v>0</v>
      </c>
      <c r="X57" s="52">
        <f t="shared" si="12"/>
        <v>0</v>
      </c>
      <c r="Y57" s="52">
        <f t="shared" si="12"/>
        <v>172531423.22</v>
      </c>
      <c r="Z57" s="52">
        <f t="shared" si="12"/>
        <v>113927143.78</v>
      </c>
    </row>
    <row r="58" spans="1:29" ht="15" customHeight="1" x14ac:dyDescent="0.2">
      <c r="A58" s="20"/>
      <c r="B58" s="20"/>
      <c r="C58" s="21"/>
      <c r="D58" s="21"/>
      <c r="E58" s="21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</row>
    <row r="59" spans="1:29" ht="15" customHeight="1" x14ac:dyDescent="0.2">
      <c r="A59" s="20"/>
      <c r="B59" s="20"/>
      <c r="C59" s="21"/>
      <c r="D59" s="21"/>
      <c r="E59" s="21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</row>
    <row r="60" spans="1:29" ht="15" customHeight="1" x14ac:dyDescent="0.2">
      <c r="A60" s="20"/>
      <c r="B60" s="20"/>
      <c r="C60" s="21"/>
      <c r="D60" s="21"/>
      <c r="E60" s="21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</row>
    <row r="61" spans="1:29" ht="15" customHeight="1" x14ac:dyDescent="0.2">
      <c r="A61" s="20"/>
      <c r="B61" s="20"/>
      <c r="C61" s="21"/>
      <c r="D61" s="21"/>
      <c r="E61" s="21"/>
      <c r="F61" s="22"/>
      <c r="G61" s="23"/>
      <c r="H61" s="23"/>
      <c r="I61" s="23"/>
      <c r="J61" s="23"/>
      <c r="K61" s="23"/>
      <c r="L61" s="23"/>
      <c r="M61" s="23"/>
      <c r="N61" s="23"/>
      <c r="P61" s="23"/>
      <c r="Q61" s="23"/>
      <c r="R61" s="23"/>
      <c r="S61" s="23"/>
      <c r="T61" s="23"/>
      <c r="U61" s="23"/>
      <c r="V61" s="23"/>
      <c r="W61" s="23"/>
      <c r="X61" s="23"/>
    </row>
    <row r="62" spans="1:29" ht="15" customHeight="1" x14ac:dyDescent="0.2">
      <c r="A62" s="20"/>
      <c r="B62" s="20"/>
      <c r="C62" s="21"/>
      <c r="D62" s="21"/>
      <c r="E62" s="21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</row>
    <row r="63" spans="1:29" ht="15" customHeight="1" x14ac:dyDescent="0.2">
      <c r="A63" s="20"/>
      <c r="B63" s="20"/>
      <c r="C63" s="21"/>
      <c r="D63" s="21"/>
      <c r="E63" s="21"/>
      <c r="F63" s="22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</row>
    <row r="64" spans="1:29" ht="15" customHeight="1" x14ac:dyDescent="0.2">
      <c r="A64" s="20"/>
      <c r="B64" s="20"/>
      <c r="C64" s="21"/>
      <c r="D64" s="21"/>
      <c r="E64" s="21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</row>
    <row r="65" spans="1:24" ht="15" customHeight="1" x14ac:dyDescent="0.2">
      <c r="A65" s="20"/>
      <c r="B65" s="20"/>
      <c r="C65" s="21"/>
      <c r="D65" s="21"/>
      <c r="E65" s="21"/>
      <c r="F65" s="22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</row>
    <row r="66" spans="1:24" ht="15" customHeight="1" x14ac:dyDescent="0.2">
      <c r="A66" s="20"/>
      <c r="B66" s="20"/>
      <c r="C66" s="21"/>
      <c r="D66" s="21"/>
      <c r="E66" s="21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</row>
    <row r="67" spans="1:24" ht="15" customHeight="1" x14ac:dyDescent="0.2">
      <c r="A67" s="20"/>
      <c r="B67" s="20"/>
      <c r="C67" s="21"/>
      <c r="D67" s="21"/>
      <c r="E67" s="21"/>
      <c r="F67" s="22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</row>
    <row r="68" spans="1:24" ht="15" customHeight="1" x14ac:dyDescent="0.2">
      <c r="A68" s="20"/>
      <c r="B68" s="20"/>
      <c r="C68" s="21"/>
      <c r="D68" s="21"/>
      <c r="E68" s="21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</row>
    <row r="69" spans="1:24" ht="15" customHeight="1" x14ac:dyDescent="0.2">
      <c r="A69" s="20"/>
      <c r="B69" s="20"/>
      <c r="C69" s="21"/>
      <c r="D69" s="21"/>
      <c r="E69" s="21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</row>
    <row r="70" spans="1:24" ht="15" customHeight="1" x14ac:dyDescent="0.2">
      <c r="A70" s="20"/>
      <c r="B70" s="20"/>
      <c r="C70" s="21"/>
      <c r="D70" s="21"/>
      <c r="E70" s="21"/>
      <c r="F70" s="22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</row>
    <row r="71" spans="1:24" ht="15" customHeight="1" x14ac:dyDescent="0.2">
      <c r="A71" s="20"/>
      <c r="B71" s="20"/>
      <c r="C71" s="21"/>
      <c r="D71" s="21"/>
      <c r="E71" s="21"/>
      <c r="F71" s="22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</row>
    <row r="72" spans="1:24" ht="15" customHeight="1" x14ac:dyDescent="0.2">
      <c r="A72" s="20"/>
      <c r="B72" s="20"/>
      <c r="C72" s="21"/>
      <c r="D72" s="21"/>
      <c r="E72" s="21"/>
      <c r="F72" s="22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</row>
    <row r="73" spans="1:24" ht="15" customHeight="1" x14ac:dyDescent="0.2">
      <c r="A73" s="20"/>
      <c r="B73" s="20"/>
      <c r="C73" s="21"/>
      <c r="D73" s="21"/>
      <c r="E73" s="21"/>
      <c r="F73" s="22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</row>
    <row r="74" spans="1:24" ht="15" customHeight="1" x14ac:dyDescent="0.2">
      <c r="A74" s="20"/>
      <c r="B74" s="20"/>
      <c r="C74" s="21"/>
      <c r="D74" s="21"/>
      <c r="E74" s="21"/>
      <c r="F74" s="22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</row>
    <row r="75" spans="1:24" ht="15" customHeight="1" x14ac:dyDescent="0.2">
      <c r="A75" s="20"/>
      <c r="B75" s="20"/>
      <c r="C75" s="21"/>
      <c r="D75" s="21"/>
      <c r="E75" s="21"/>
      <c r="F75" s="22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</row>
    <row r="76" spans="1:24" ht="15" customHeight="1" x14ac:dyDescent="0.2">
      <c r="A76" s="20"/>
      <c r="B76" s="20"/>
      <c r="C76" s="21"/>
      <c r="D76" s="21"/>
      <c r="E76" s="21"/>
      <c r="F76" s="22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</row>
    <row r="77" spans="1:24" ht="15" customHeight="1" x14ac:dyDescent="0.2">
      <c r="A77" s="20"/>
      <c r="B77" s="20"/>
      <c r="C77" s="21"/>
      <c r="D77" s="21"/>
      <c r="E77" s="21"/>
      <c r="F77" s="22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</row>
    <row r="78" spans="1:24" ht="15" customHeight="1" x14ac:dyDescent="0.2">
      <c r="A78" s="20"/>
      <c r="B78" s="20"/>
      <c r="C78" s="21"/>
      <c r="D78" s="21"/>
      <c r="E78" s="21"/>
      <c r="F78" s="22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</row>
    <row r="79" spans="1:24" ht="15" customHeight="1" x14ac:dyDescent="0.2">
      <c r="A79" s="20"/>
      <c r="B79" s="20"/>
      <c r="C79" s="21"/>
      <c r="D79" s="21"/>
      <c r="E79" s="21"/>
      <c r="F79" s="22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</row>
    <row r="80" spans="1:24" ht="15" customHeight="1" x14ac:dyDescent="0.2">
      <c r="A80" s="20"/>
      <c r="B80" s="20"/>
      <c r="C80" s="21"/>
      <c r="D80" s="21"/>
      <c r="E80" s="21"/>
      <c r="F80" s="22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</row>
    <row r="81" spans="1:24" ht="15" customHeight="1" x14ac:dyDescent="0.2">
      <c r="A81" s="20"/>
      <c r="B81" s="20"/>
      <c r="C81" s="21"/>
      <c r="D81" s="21"/>
      <c r="E81" s="21"/>
      <c r="F81" s="22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</row>
    <row r="82" spans="1:24" ht="15" customHeight="1" x14ac:dyDescent="0.2">
      <c r="A82" s="20"/>
      <c r="B82" s="20"/>
      <c r="C82" s="21"/>
      <c r="D82" s="21"/>
      <c r="E82" s="21"/>
      <c r="F82" s="22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</row>
    <row r="83" spans="1:24" ht="15" customHeight="1" x14ac:dyDescent="0.2">
      <c r="A83" s="20"/>
      <c r="B83" s="20"/>
      <c r="C83" s="21"/>
      <c r="D83" s="21"/>
      <c r="E83" s="21"/>
      <c r="F83" s="22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</row>
    <row r="84" spans="1:24" ht="15" customHeight="1" x14ac:dyDescent="0.2">
      <c r="A84" s="20"/>
      <c r="B84" s="20"/>
      <c r="C84" s="21"/>
      <c r="D84" s="21"/>
      <c r="E84" s="21"/>
      <c r="F84" s="22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</row>
    <row r="85" spans="1:24" ht="15" customHeight="1" x14ac:dyDescent="0.2">
      <c r="A85" s="20"/>
      <c r="B85" s="20"/>
      <c r="C85" s="21"/>
      <c r="D85" s="21"/>
      <c r="E85" s="21"/>
      <c r="F85" s="22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</row>
  </sheetData>
  <autoFilter ref="A12:X52"/>
  <mergeCells count="7">
    <mergeCell ref="D57:E57"/>
    <mergeCell ref="D53:E53"/>
    <mergeCell ref="D52:Z52"/>
    <mergeCell ref="A10:X10"/>
    <mergeCell ref="D54:E54"/>
    <mergeCell ref="D55:E55"/>
    <mergeCell ref="D56:E56"/>
  </mergeCells>
  <pageMargins left="0.59055118110236227" right="0.70866141732283472" top="0.74803149606299213" bottom="0.74803149606299213" header="0.31496062992125984" footer="0.31496062992125984"/>
  <pageSetup scale="50" fitToWidth="2" orientation="landscape" r:id="rId1"/>
  <colBreaks count="1" manualBreakCount="1">
    <brk id="24" max="5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D66"/>
  <sheetViews>
    <sheetView tabSelected="1" topLeftCell="J1" zoomScale="110" zoomScaleNormal="110" workbookViewId="0">
      <selection activeCell="S56" sqref="S56"/>
    </sheetView>
  </sheetViews>
  <sheetFormatPr baseColWidth="10" defaultRowHeight="12.75" x14ac:dyDescent="0.2"/>
  <cols>
    <col min="1" max="1" width="55.140625" style="6" customWidth="1"/>
    <col min="2" max="2" width="7.28515625" style="6" customWidth="1"/>
    <col min="3" max="3" width="5.28515625" style="6" customWidth="1"/>
    <col min="4" max="5" width="7.42578125" style="6" customWidth="1"/>
    <col min="6" max="6" width="18.5703125" style="7" bestFit="1" customWidth="1"/>
    <col min="7" max="7" width="11.42578125" style="6" hidden="1" customWidth="1"/>
    <col min="8" max="8" width="12.85546875" style="6" hidden="1" customWidth="1"/>
    <col min="9" max="9" width="12.5703125" style="6" hidden="1" customWidth="1"/>
    <col min="10" max="10" width="13.7109375" style="6" customWidth="1"/>
    <col min="11" max="11" width="18.5703125" style="6" bestFit="1" customWidth="1"/>
    <col min="12" max="12" width="13.140625" style="7" customWidth="1"/>
    <col min="13" max="13" width="15" style="7" bestFit="1" customWidth="1"/>
    <col min="14" max="15" width="16.28515625" style="7" bestFit="1" customWidth="1"/>
    <col min="16" max="16" width="6.85546875" style="7" customWidth="1"/>
    <col min="17" max="17" width="13.5703125" style="7" customWidth="1"/>
    <col min="18" max="18" width="15.140625" style="7" customWidth="1"/>
    <col min="19" max="19" width="11.7109375" style="7" customWidth="1"/>
    <col min="20" max="20" width="10.5703125" style="7" customWidth="1"/>
    <col min="21" max="21" width="10.85546875" style="7" customWidth="1"/>
    <col min="22" max="22" width="11.5703125" style="7" customWidth="1"/>
    <col min="23" max="23" width="12.5703125" style="7" customWidth="1"/>
    <col min="24" max="24" width="12.140625" style="7" customWidth="1"/>
    <col min="25" max="25" width="14.42578125" style="8" bestFit="1" customWidth="1"/>
    <col min="26" max="26" width="14.42578125" style="8" customWidth="1"/>
    <col min="27" max="28" width="10.7109375" style="8" customWidth="1"/>
    <col min="29" max="29" width="21" style="8" customWidth="1"/>
    <col min="30" max="30" width="18.5703125" style="8" customWidth="1"/>
    <col min="31" max="16384" width="11.42578125" style="8"/>
  </cols>
  <sheetData>
    <row r="5" spans="1:27" ht="15.75" x14ac:dyDescent="0.25">
      <c r="O5" s="43"/>
      <c r="P5" s="43"/>
      <c r="Q5" s="43"/>
      <c r="R5" s="43"/>
      <c r="S5" s="43"/>
      <c r="T5" s="43"/>
      <c r="U5" s="43"/>
      <c r="V5" s="43"/>
      <c r="W5" s="43"/>
      <c r="X5" s="43"/>
    </row>
    <row r="7" spans="1:27" x14ac:dyDescent="0.2">
      <c r="AA7" s="8" t="s">
        <v>35</v>
      </c>
    </row>
    <row r="9" spans="1:27" x14ac:dyDescent="0.2">
      <c r="A9" s="6" t="s">
        <v>38</v>
      </c>
    </row>
    <row r="10" spans="1:27" ht="15.75" x14ac:dyDescent="0.25">
      <c r="A10" s="137" t="s">
        <v>36</v>
      </c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</row>
    <row r="11" spans="1:27" ht="12" customHeight="1" thickBot="1" x14ac:dyDescent="0.25"/>
    <row r="12" spans="1:27" ht="24" customHeight="1" thickBot="1" x14ac:dyDescent="0.25">
      <c r="A12" s="77" t="s">
        <v>0</v>
      </c>
      <c r="B12" s="78" t="s">
        <v>57</v>
      </c>
      <c r="C12" s="77" t="s">
        <v>1</v>
      </c>
      <c r="D12" s="77" t="s">
        <v>2</v>
      </c>
      <c r="E12" s="77" t="s">
        <v>3</v>
      </c>
      <c r="F12" s="79" t="s">
        <v>4</v>
      </c>
      <c r="G12" s="77" t="s">
        <v>5</v>
      </c>
      <c r="H12" s="77" t="s">
        <v>6</v>
      </c>
      <c r="I12" s="77" t="s">
        <v>7</v>
      </c>
      <c r="J12" s="80" t="s">
        <v>56</v>
      </c>
      <c r="K12" s="77" t="s">
        <v>7</v>
      </c>
      <c r="L12" s="81" t="s">
        <v>8</v>
      </c>
      <c r="M12" s="81" t="s">
        <v>9</v>
      </c>
      <c r="N12" s="81" t="s">
        <v>10</v>
      </c>
      <c r="O12" s="81" t="s">
        <v>11</v>
      </c>
      <c r="P12" s="81"/>
      <c r="Q12" s="81" t="s">
        <v>12</v>
      </c>
      <c r="R12" s="81" t="s">
        <v>13</v>
      </c>
      <c r="S12" s="81" t="s">
        <v>14</v>
      </c>
      <c r="T12" s="81" t="s">
        <v>15</v>
      </c>
      <c r="U12" s="81" t="s">
        <v>16</v>
      </c>
      <c r="V12" s="81" t="s">
        <v>17</v>
      </c>
      <c r="W12" s="81" t="s">
        <v>18</v>
      </c>
      <c r="X12" s="81" t="s">
        <v>19</v>
      </c>
      <c r="Y12" s="82" t="s">
        <v>60</v>
      </c>
      <c r="Z12" s="83" t="s">
        <v>61</v>
      </c>
    </row>
    <row r="13" spans="1:27" x14ac:dyDescent="0.2">
      <c r="A13" s="67"/>
      <c r="B13" s="67"/>
      <c r="C13" s="68"/>
      <c r="D13" s="67"/>
      <c r="E13" s="67"/>
      <c r="F13" s="69"/>
      <c r="G13" s="67"/>
      <c r="H13" s="67"/>
      <c r="I13" s="67"/>
      <c r="J13" s="67"/>
      <c r="K13" s="67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1"/>
      <c r="Z13" s="71"/>
    </row>
    <row r="14" spans="1:27" x14ac:dyDescent="0.2">
      <c r="A14" s="9" t="s">
        <v>37</v>
      </c>
      <c r="B14" s="9"/>
      <c r="C14" s="58"/>
      <c r="D14" s="10"/>
      <c r="E14" s="10"/>
      <c r="F14" s="11"/>
      <c r="G14" s="10"/>
      <c r="H14" s="10"/>
      <c r="I14" s="10"/>
      <c r="J14" s="10"/>
      <c r="K14" s="1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8"/>
      <c r="Z14" s="48"/>
    </row>
    <row r="15" spans="1:27" x14ac:dyDescent="0.2">
      <c r="A15" s="9"/>
      <c r="B15" s="9"/>
      <c r="C15" s="58"/>
      <c r="D15" s="10"/>
      <c r="E15" s="10"/>
      <c r="F15" s="11"/>
      <c r="G15" s="10"/>
      <c r="H15" s="10"/>
      <c r="I15" s="10"/>
      <c r="J15" s="10"/>
      <c r="K15" s="1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8"/>
      <c r="Z15" s="48"/>
    </row>
    <row r="16" spans="1:27" ht="8.25" customHeight="1" x14ac:dyDescent="0.2">
      <c r="A16" s="84"/>
      <c r="B16" s="84"/>
      <c r="C16" s="85"/>
      <c r="D16" s="86"/>
      <c r="E16" s="86"/>
      <c r="F16" s="87"/>
      <c r="G16" s="86"/>
      <c r="H16" s="86"/>
      <c r="I16" s="86"/>
      <c r="J16" s="86"/>
      <c r="K16" s="86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9"/>
      <c r="Z16" s="89"/>
    </row>
    <row r="17" spans="1:30" ht="32.25" customHeight="1" x14ac:dyDescent="0.25">
      <c r="A17" s="119" t="s">
        <v>43</v>
      </c>
      <c r="B17" s="120"/>
      <c r="C17" s="121"/>
      <c r="D17" s="122"/>
      <c r="E17" s="122"/>
      <c r="F17" s="123"/>
      <c r="G17" s="124"/>
      <c r="H17" s="124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5"/>
      <c r="Z17" s="125"/>
      <c r="AA17" s="12"/>
      <c r="AB17" s="12"/>
      <c r="AC17" s="13"/>
    </row>
    <row r="18" spans="1:30" ht="18" customHeight="1" x14ac:dyDescent="0.25">
      <c r="A18" s="126" t="s">
        <v>40</v>
      </c>
      <c r="B18" s="126"/>
      <c r="C18" s="127"/>
      <c r="D18" s="128"/>
      <c r="E18" s="128"/>
      <c r="F18" s="129">
        <f>SUM(F19:F38)</f>
        <v>25749496</v>
      </c>
      <c r="G18" s="130"/>
      <c r="H18" s="130"/>
      <c r="I18" s="130"/>
      <c r="J18" s="129">
        <f t="shared" ref="J18:R18" si="0">SUM(J19:J38)</f>
        <v>0</v>
      </c>
      <c r="K18" s="129">
        <f t="shared" si="0"/>
        <v>25749496</v>
      </c>
      <c r="L18" s="129">
        <f t="shared" si="0"/>
        <v>0</v>
      </c>
      <c r="M18" s="129">
        <f t="shared" si="0"/>
        <v>656650.82000000007</v>
      </c>
      <c r="N18" s="129">
        <f t="shared" si="0"/>
        <v>2668179.61</v>
      </c>
      <c r="O18" s="129">
        <f t="shared" si="0"/>
        <v>3351103.7</v>
      </c>
      <c r="P18" s="129"/>
      <c r="Q18" s="129">
        <f t="shared" si="0"/>
        <v>1597943.17</v>
      </c>
      <c r="R18" s="129">
        <f t="shared" si="0"/>
        <v>2086661.92</v>
      </c>
      <c r="S18" s="130"/>
      <c r="T18" s="130"/>
      <c r="U18" s="130"/>
      <c r="V18" s="130"/>
      <c r="W18" s="130"/>
      <c r="X18" s="130"/>
      <c r="Y18" s="131">
        <f>SUM(Y19:Y38)</f>
        <v>10884539.219999999</v>
      </c>
      <c r="Z18" s="131">
        <f>SUM(Z19:Z38)</f>
        <v>14864956.779999999</v>
      </c>
      <c r="AA18" s="12"/>
      <c r="AB18" s="12"/>
      <c r="AC18" s="13"/>
    </row>
    <row r="19" spans="1:30" ht="15" customHeight="1" x14ac:dyDescent="0.2">
      <c r="A19" s="1" t="s">
        <v>26</v>
      </c>
      <c r="B19" s="132">
        <v>27052117</v>
      </c>
      <c r="C19" s="60">
        <v>11</v>
      </c>
      <c r="D19" s="3" t="s">
        <v>21</v>
      </c>
      <c r="E19" s="2">
        <v>435</v>
      </c>
      <c r="F19" s="4">
        <v>3350000</v>
      </c>
      <c r="G19" s="5"/>
      <c r="H19" s="5"/>
      <c r="I19" s="4"/>
      <c r="J19" s="4"/>
      <c r="K19" s="4">
        <f t="shared" ref="K19:K38" si="1">+J19+F19</f>
        <v>3350000</v>
      </c>
      <c r="L19" s="4">
        <v>0</v>
      </c>
      <c r="M19" s="4">
        <v>406650.82</v>
      </c>
      <c r="N19" s="4">
        <v>296512.67</v>
      </c>
      <c r="O19" s="4">
        <v>236943.22</v>
      </c>
      <c r="P19" s="4"/>
      <c r="Q19" s="4">
        <v>229943.22</v>
      </c>
      <c r="R19" s="4">
        <v>232943.22</v>
      </c>
      <c r="S19" s="4">
        <v>6000</v>
      </c>
      <c r="T19" s="4"/>
      <c r="U19" s="4"/>
      <c r="V19" s="4"/>
      <c r="W19" s="4"/>
      <c r="X19" s="4"/>
      <c r="Y19" s="133">
        <f t="shared" ref="Y19:Y38" si="2">SUM(L19:X19)</f>
        <v>1408993.15</v>
      </c>
      <c r="Z19" s="133">
        <f t="shared" ref="Z19:Z38" si="3">+K19-Y19</f>
        <v>1941006.85</v>
      </c>
      <c r="AA19" s="12"/>
      <c r="AB19" s="12"/>
      <c r="AC19" s="13"/>
    </row>
    <row r="20" spans="1:30" ht="18.75" customHeight="1" x14ac:dyDescent="0.2">
      <c r="A20" s="1" t="s">
        <v>44</v>
      </c>
      <c r="B20" s="55" t="s">
        <v>58</v>
      </c>
      <c r="C20" s="60">
        <v>11</v>
      </c>
      <c r="D20" s="3" t="s">
        <v>21</v>
      </c>
      <c r="E20" s="2">
        <v>435</v>
      </c>
      <c r="F20" s="4">
        <v>1000000</v>
      </c>
      <c r="G20" s="5"/>
      <c r="H20" s="5"/>
      <c r="I20" s="4"/>
      <c r="J20" s="4"/>
      <c r="K20" s="4">
        <f t="shared" si="1"/>
        <v>1000000</v>
      </c>
      <c r="L20" s="73">
        <v>0</v>
      </c>
      <c r="M20" s="73">
        <v>0</v>
      </c>
      <c r="N20" s="73">
        <v>0</v>
      </c>
      <c r="O20" s="73">
        <v>676557</v>
      </c>
      <c r="P20" s="4"/>
      <c r="Q20" s="4">
        <v>100000</v>
      </c>
      <c r="R20" s="73">
        <v>100000</v>
      </c>
      <c r="S20" s="4">
        <v>100000</v>
      </c>
      <c r="T20" s="4"/>
      <c r="U20" s="4"/>
      <c r="V20" s="4"/>
      <c r="W20" s="4"/>
      <c r="X20" s="4"/>
      <c r="Y20" s="50">
        <f t="shared" si="2"/>
        <v>976557</v>
      </c>
      <c r="Z20" s="50">
        <f t="shared" si="3"/>
        <v>23443</v>
      </c>
      <c r="AA20" s="12"/>
      <c r="AB20" s="12"/>
      <c r="AC20" s="13"/>
    </row>
    <row r="21" spans="1:30" ht="16.5" customHeight="1" x14ac:dyDescent="0.2">
      <c r="A21" s="1" t="s">
        <v>27</v>
      </c>
      <c r="B21" s="55">
        <v>2596547</v>
      </c>
      <c r="C21" s="60">
        <v>11</v>
      </c>
      <c r="D21" s="3" t="s">
        <v>21</v>
      </c>
      <c r="E21" s="2">
        <v>472</v>
      </c>
      <c r="F21" s="4">
        <v>2000000</v>
      </c>
      <c r="G21" s="5"/>
      <c r="H21" s="5"/>
      <c r="I21" s="4"/>
      <c r="J21" s="4"/>
      <c r="K21" s="4">
        <f t="shared" si="1"/>
        <v>2000000</v>
      </c>
      <c r="L21" s="73">
        <v>0</v>
      </c>
      <c r="M21" s="73">
        <v>0</v>
      </c>
      <c r="N21" s="73">
        <v>200000</v>
      </c>
      <c r="O21" s="73">
        <v>650000</v>
      </c>
      <c r="P21" s="4"/>
      <c r="Q21" s="4">
        <v>167000</v>
      </c>
      <c r="R21" s="4">
        <v>167000</v>
      </c>
      <c r="S21" s="4">
        <v>167000</v>
      </c>
      <c r="T21" s="4"/>
      <c r="U21" s="4"/>
      <c r="V21" s="4"/>
      <c r="W21" s="4"/>
      <c r="X21" s="4"/>
      <c r="Y21" s="50">
        <f t="shared" si="2"/>
        <v>1351000</v>
      </c>
      <c r="Z21" s="50">
        <f t="shared" si="3"/>
        <v>649000</v>
      </c>
      <c r="AA21" s="12"/>
      <c r="AB21" s="12"/>
      <c r="AC21" s="13"/>
    </row>
    <row r="22" spans="1:30" ht="16.5" customHeight="1" x14ac:dyDescent="0.2">
      <c r="A22" s="1" t="s">
        <v>28</v>
      </c>
      <c r="B22" s="55" t="s">
        <v>59</v>
      </c>
      <c r="C22" s="60">
        <v>11</v>
      </c>
      <c r="D22" s="3" t="s">
        <v>21</v>
      </c>
      <c r="E22" s="2">
        <v>472</v>
      </c>
      <c r="F22" s="4">
        <v>37000</v>
      </c>
      <c r="G22" s="5"/>
      <c r="H22" s="5"/>
      <c r="I22" s="4"/>
      <c r="J22" s="4"/>
      <c r="K22" s="4">
        <f t="shared" si="1"/>
        <v>37000</v>
      </c>
      <c r="L22" s="73">
        <v>0</v>
      </c>
      <c r="M22" s="73">
        <v>0</v>
      </c>
      <c r="N22" s="73">
        <v>0</v>
      </c>
      <c r="O22" s="73">
        <v>28603.61</v>
      </c>
      <c r="P22" s="4"/>
      <c r="Q22" s="4">
        <v>0</v>
      </c>
      <c r="R22" s="4">
        <v>0</v>
      </c>
      <c r="S22" s="4">
        <v>0</v>
      </c>
      <c r="T22" s="4"/>
      <c r="U22" s="4"/>
      <c r="V22" s="4"/>
      <c r="W22" s="4"/>
      <c r="X22" s="4"/>
      <c r="Y22" s="50">
        <f t="shared" si="2"/>
        <v>28603.61</v>
      </c>
      <c r="Z22" s="50">
        <f t="shared" si="3"/>
        <v>8396.39</v>
      </c>
      <c r="AA22" s="12"/>
      <c r="AB22" s="12"/>
      <c r="AC22" s="13"/>
    </row>
    <row r="23" spans="1:30" ht="14.25" customHeight="1" x14ac:dyDescent="0.2">
      <c r="A23" s="14" t="s">
        <v>46</v>
      </c>
      <c r="B23" s="56">
        <v>5336902</v>
      </c>
      <c r="C23" s="60">
        <v>11</v>
      </c>
      <c r="D23" s="3" t="s">
        <v>21</v>
      </c>
      <c r="E23" s="2">
        <v>472</v>
      </c>
      <c r="F23" s="4">
        <v>2000000</v>
      </c>
      <c r="G23" s="5"/>
      <c r="H23" s="5"/>
      <c r="I23" s="4"/>
      <c r="J23" s="4"/>
      <c r="K23" s="4">
        <f t="shared" si="1"/>
        <v>2000000</v>
      </c>
      <c r="L23" s="73">
        <v>0</v>
      </c>
      <c r="M23" s="73">
        <v>0</v>
      </c>
      <c r="N23" s="73">
        <v>0</v>
      </c>
      <c r="O23" s="73">
        <v>0</v>
      </c>
      <c r="P23" s="4"/>
      <c r="Q23" s="4">
        <v>0</v>
      </c>
      <c r="R23" s="4">
        <v>366854</v>
      </c>
      <c r="S23" s="4">
        <v>0</v>
      </c>
      <c r="T23" s="4"/>
      <c r="U23" s="4"/>
      <c r="V23" s="4"/>
      <c r="W23" s="4"/>
      <c r="X23" s="4"/>
      <c r="Y23" s="50">
        <f t="shared" si="2"/>
        <v>366854</v>
      </c>
      <c r="Z23" s="50">
        <f t="shared" si="3"/>
        <v>1633146</v>
      </c>
      <c r="AA23" s="12"/>
      <c r="AB23" s="15"/>
      <c r="AC23" s="16"/>
      <c r="AD23" s="17"/>
    </row>
    <row r="24" spans="1:30" ht="23.25" customHeight="1" x14ac:dyDescent="0.2">
      <c r="A24" s="14" t="s">
        <v>47</v>
      </c>
      <c r="B24" s="56">
        <v>3716848</v>
      </c>
      <c r="C24" s="60">
        <v>11</v>
      </c>
      <c r="D24" s="3" t="s">
        <v>21</v>
      </c>
      <c r="E24" s="2">
        <v>472</v>
      </c>
      <c r="F24" s="4">
        <v>1036303</v>
      </c>
      <c r="G24" s="5"/>
      <c r="H24" s="5"/>
      <c r="I24" s="4"/>
      <c r="J24" s="4"/>
      <c r="K24" s="4">
        <f t="shared" si="1"/>
        <v>1036303</v>
      </c>
      <c r="L24" s="73">
        <v>0</v>
      </c>
      <c r="M24" s="73">
        <v>0</v>
      </c>
      <c r="N24" s="73">
        <v>99999.94</v>
      </c>
      <c r="O24" s="73">
        <v>199999.99</v>
      </c>
      <c r="P24" s="4"/>
      <c r="Q24" s="4">
        <v>99999.95</v>
      </c>
      <c r="R24" s="4">
        <v>13058.94</v>
      </c>
      <c r="S24" s="4">
        <v>0</v>
      </c>
      <c r="T24" s="4"/>
      <c r="U24" s="4"/>
      <c r="V24" s="4"/>
      <c r="W24" s="4"/>
      <c r="X24" s="4"/>
      <c r="Y24" s="50">
        <f t="shared" si="2"/>
        <v>413058.82</v>
      </c>
      <c r="Z24" s="50">
        <f t="shared" si="3"/>
        <v>623244.17999999993</v>
      </c>
      <c r="AA24" s="12"/>
      <c r="AB24" s="12"/>
      <c r="AC24" s="13"/>
    </row>
    <row r="25" spans="1:30" ht="15" customHeight="1" x14ac:dyDescent="0.2">
      <c r="A25" s="1" t="s">
        <v>48</v>
      </c>
      <c r="B25" s="55" t="s">
        <v>59</v>
      </c>
      <c r="C25" s="60">
        <v>11</v>
      </c>
      <c r="D25" s="3" t="s">
        <v>21</v>
      </c>
      <c r="E25" s="2">
        <v>472</v>
      </c>
      <c r="F25" s="4">
        <v>584700</v>
      </c>
      <c r="G25" s="5"/>
      <c r="H25" s="5"/>
      <c r="I25" s="4"/>
      <c r="J25" s="4"/>
      <c r="K25" s="4">
        <f t="shared" si="1"/>
        <v>584700</v>
      </c>
      <c r="L25" s="73">
        <v>0</v>
      </c>
      <c r="M25" s="73">
        <v>0</v>
      </c>
      <c r="N25" s="73">
        <v>0</v>
      </c>
      <c r="O25" s="73">
        <v>0</v>
      </c>
      <c r="P25" s="4"/>
      <c r="Q25" s="4">
        <v>0</v>
      </c>
      <c r="R25" s="4">
        <v>0</v>
      </c>
      <c r="S25" s="4">
        <v>0</v>
      </c>
      <c r="T25" s="4"/>
      <c r="U25" s="4"/>
      <c r="V25" s="4"/>
      <c r="W25" s="4"/>
      <c r="X25" s="4"/>
      <c r="Y25" s="50">
        <f t="shared" si="2"/>
        <v>0</v>
      </c>
      <c r="Z25" s="50">
        <f t="shared" si="3"/>
        <v>584700</v>
      </c>
      <c r="AA25" s="12"/>
      <c r="AB25" s="12"/>
      <c r="AC25" s="13"/>
    </row>
    <row r="26" spans="1:30" ht="18" customHeight="1" x14ac:dyDescent="0.2">
      <c r="A26" s="1" t="s">
        <v>53</v>
      </c>
      <c r="B26" s="55">
        <v>23146621</v>
      </c>
      <c r="C26" s="60">
        <v>11</v>
      </c>
      <c r="D26" s="3" t="s">
        <v>21</v>
      </c>
      <c r="E26" s="2">
        <v>473</v>
      </c>
      <c r="F26" s="4">
        <v>2000000</v>
      </c>
      <c r="G26" s="5"/>
      <c r="H26" s="5"/>
      <c r="I26" s="4"/>
      <c r="J26" s="4"/>
      <c r="K26" s="4">
        <f t="shared" si="1"/>
        <v>2000000</v>
      </c>
      <c r="L26" s="73">
        <v>0</v>
      </c>
      <c r="M26" s="73">
        <v>0</v>
      </c>
      <c r="N26" s="73">
        <v>1500000</v>
      </c>
      <c r="O26" s="73">
        <v>0</v>
      </c>
      <c r="P26" s="4"/>
      <c r="Q26" s="4">
        <v>200000</v>
      </c>
      <c r="R26" s="4">
        <v>300000</v>
      </c>
      <c r="S26" s="4">
        <v>0</v>
      </c>
      <c r="T26" s="4"/>
      <c r="U26" s="4"/>
      <c r="V26" s="4"/>
      <c r="W26" s="4"/>
      <c r="X26" s="4"/>
      <c r="Y26" s="50">
        <f t="shared" si="2"/>
        <v>2000000</v>
      </c>
      <c r="Z26" s="50">
        <f t="shared" si="3"/>
        <v>0</v>
      </c>
      <c r="AA26" s="12"/>
      <c r="AB26" s="12"/>
      <c r="AC26" s="13"/>
    </row>
    <row r="27" spans="1:30" ht="15" customHeight="1" x14ac:dyDescent="0.2">
      <c r="A27" s="1" t="s">
        <v>50</v>
      </c>
      <c r="B27" s="55">
        <v>3474801</v>
      </c>
      <c r="C27" s="60">
        <v>11</v>
      </c>
      <c r="D27" s="3" t="s">
        <v>21</v>
      </c>
      <c r="E27" s="2">
        <v>472</v>
      </c>
      <c r="F27" s="4">
        <v>2500000</v>
      </c>
      <c r="G27" s="5"/>
      <c r="H27" s="5"/>
      <c r="I27" s="4"/>
      <c r="J27" s="4"/>
      <c r="K27" s="4">
        <f t="shared" si="1"/>
        <v>2500000</v>
      </c>
      <c r="L27" s="73">
        <v>0</v>
      </c>
      <c r="M27" s="73">
        <v>0</v>
      </c>
      <c r="N27" s="73">
        <v>0</v>
      </c>
      <c r="O27" s="73">
        <v>0</v>
      </c>
      <c r="P27" s="4"/>
      <c r="Q27" s="4">
        <v>0</v>
      </c>
      <c r="R27" s="4">
        <v>0</v>
      </c>
      <c r="S27" s="4">
        <v>0</v>
      </c>
      <c r="T27" s="4"/>
      <c r="U27" s="18"/>
      <c r="V27" s="4"/>
      <c r="W27" s="4"/>
      <c r="X27" s="4"/>
      <c r="Y27" s="50">
        <f t="shared" si="2"/>
        <v>0</v>
      </c>
      <c r="Z27" s="50">
        <f t="shared" si="3"/>
        <v>2500000</v>
      </c>
      <c r="AA27" s="12"/>
      <c r="AB27" s="12"/>
      <c r="AC27" s="13"/>
    </row>
    <row r="28" spans="1:30" ht="24.75" customHeight="1" x14ac:dyDescent="0.2">
      <c r="A28" s="14" t="s">
        <v>49</v>
      </c>
      <c r="B28" s="56">
        <v>39875180</v>
      </c>
      <c r="C28" s="60">
        <v>21</v>
      </c>
      <c r="D28" s="3" t="s">
        <v>21</v>
      </c>
      <c r="E28" s="2">
        <v>472</v>
      </c>
      <c r="F28" s="4">
        <v>3500000</v>
      </c>
      <c r="G28" s="5"/>
      <c r="H28" s="5"/>
      <c r="I28" s="4"/>
      <c r="J28" s="4"/>
      <c r="K28" s="4">
        <f>+J28+F28</f>
        <v>3500000</v>
      </c>
      <c r="L28" s="73">
        <v>0</v>
      </c>
      <c r="M28" s="73">
        <v>0</v>
      </c>
      <c r="N28" s="73">
        <v>0</v>
      </c>
      <c r="O28" s="73">
        <v>461666.88</v>
      </c>
      <c r="P28" s="4"/>
      <c r="Q28" s="4">
        <v>300000</v>
      </c>
      <c r="R28" s="4">
        <v>205805.76</v>
      </c>
      <c r="S28" s="4">
        <v>0</v>
      </c>
      <c r="T28" s="4"/>
      <c r="U28" s="4"/>
      <c r="V28" s="4"/>
      <c r="W28" s="4"/>
      <c r="X28" s="4"/>
      <c r="Y28" s="50">
        <f t="shared" si="2"/>
        <v>967472.64000000001</v>
      </c>
      <c r="Z28" s="50">
        <f t="shared" si="3"/>
        <v>2532527.36</v>
      </c>
      <c r="AA28" s="12"/>
      <c r="AB28" s="12"/>
      <c r="AC28" s="19"/>
      <c r="AD28" s="16"/>
    </row>
    <row r="29" spans="1:30" ht="18.75" customHeight="1" x14ac:dyDescent="0.2">
      <c r="A29" s="1" t="s">
        <v>29</v>
      </c>
      <c r="B29" s="56">
        <v>39875180</v>
      </c>
      <c r="C29" s="60">
        <v>21</v>
      </c>
      <c r="D29" s="3" t="s">
        <v>21</v>
      </c>
      <c r="E29" s="2">
        <v>472</v>
      </c>
      <c r="F29" s="4">
        <v>360000</v>
      </c>
      <c r="G29" s="5"/>
      <c r="H29" s="5"/>
      <c r="I29" s="4"/>
      <c r="J29" s="4"/>
      <c r="K29" s="4">
        <f t="shared" si="1"/>
        <v>360000</v>
      </c>
      <c r="L29" s="73">
        <v>0</v>
      </c>
      <c r="M29" s="73">
        <v>0</v>
      </c>
      <c r="N29" s="73">
        <v>321667</v>
      </c>
      <c r="O29" s="73">
        <v>38333</v>
      </c>
      <c r="P29" s="4"/>
      <c r="Q29" s="4">
        <v>0</v>
      </c>
      <c r="R29" s="4">
        <v>0</v>
      </c>
      <c r="S29" s="4">
        <v>0</v>
      </c>
      <c r="T29" s="4"/>
      <c r="U29" s="4"/>
      <c r="V29" s="4"/>
      <c r="W29" s="4"/>
      <c r="X29" s="4"/>
      <c r="Y29" s="50">
        <f t="shared" si="2"/>
        <v>360000</v>
      </c>
      <c r="Z29" s="50">
        <f t="shared" si="3"/>
        <v>0</v>
      </c>
      <c r="AA29" s="12"/>
      <c r="AB29" s="12"/>
      <c r="AC29" s="13"/>
    </row>
    <row r="30" spans="1:30" ht="23.25" customHeight="1" x14ac:dyDescent="0.2">
      <c r="A30" s="14" t="s">
        <v>51</v>
      </c>
      <c r="B30" s="56" t="s">
        <v>59</v>
      </c>
      <c r="C30" s="60">
        <v>31</v>
      </c>
      <c r="D30" s="3" t="s">
        <v>21</v>
      </c>
      <c r="E30" s="2">
        <v>472</v>
      </c>
      <c r="F30" s="4">
        <v>14152</v>
      </c>
      <c r="G30" s="5"/>
      <c r="H30" s="5"/>
      <c r="I30" s="4"/>
      <c r="J30" s="4"/>
      <c r="K30" s="4">
        <f t="shared" si="1"/>
        <v>14152</v>
      </c>
      <c r="L30" s="73">
        <v>0</v>
      </c>
      <c r="M30" s="73">
        <v>0</v>
      </c>
      <c r="N30" s="73">
        <v>0</v>
      </c>
      <c r="O30" s="73">
        <v>0</v>
      </c>
      <c r="P30" s="4"/>
      <c r="Q30" s="4">
        <v>0</v>
      </c>
      <c r="R30" s="4">
        <v>0</v>
      </c>
      <c r="S30" s="4">
        <v>0</v>
      </c>
      <c r="T30" s="4"/>
      <c r="U30" s="4"/>
      <c r="V30" s="4"/>
      <c r="W30" s="4"/>
      <c r="X30" s="4"/>
      <c r="Y30" s="50">
        <f t="shared" si="2"/>
        <v>0</v>
      </c>
      <c r="Z30" s="50">
        <f t="shared" si="3"/>
        <v>14152</v>
      </c>
      <c r="AA30" s="12"/>
      <c r="AB30" s="12"/>
      <c r="AC30" s="13"/>
    </row>
    <row r="31" spans="1:30" ht="15" customHeight="1" x14ac:dyDescent="0.2">
      <c r="A31" s="1" t="s">
        <v>30</v>
      </c>
      <c r="B31" s="55">
        <v>33125090</v>
      </c>
      <c r="C31" s="60">
        <v>11</v>
      </c>
      <c r="D31" s="3" t="s">
        <v>21</v>
      </c>
      <c r="E31" s="2">
        <v>431</v>
      </c>
      <c r="F31" s="4">
        <v>1595000</v>
      </c>
      <c r="G31" s="5"/>
      <c r="H31" s="5"/>
      <c r="I31" s="4"/>
      <c r="J31" s="4"/>
      <c r="K31" s="4">
        <f t="shared" si="1"/>
        <v>1595000</v>
      </c>
      <c r="L31" s="73">
        <v>0</v>
      </c>
      <c r="M31" s="73">
        <v>0</v>
      </c>
      <c r="N31" s="73">
        <v>0</v>
      </c>
      <c r="O31" s="73">
        <v>519000</v>
      </c>
      <c r="P31" s="4"/>
      <c r="Q31" s="4">
        <v>118000</v>
      </c>
      <c r="R31" s="4">
        <f>118000+100000</f>
        <v>218000</v>
      </c>
      <c r="S31" s="4">
        <v>133000</v>
      </c>
      <c r="T31" s="4"/>
      <c r="U31" s="4"/>
      <c r="V31" s="4"/>
      <c r="W31" s="4"/>
      <c r="X31" s="4"/>
      <c r="Y31" s="50">
        <f t="shared" si="2"/>
        <v>988000</v>
      </c>
      <c r="Z31" s="50">
        <f t="shared" si="3"/>
        <v>607000</v>
      </c>
      <c r="AA31" s="12"/>
      <c r="AB31" s="12"/>
      <c r="AC31" s="13"/>
    </row>
    <row r="32" spans="1:30" ht="15" customHeight="1" x14ac:dyDescent="0.2">
      <c r="A32" s="1" t="s">
        <v>30</v>
      </c>
      <c r="B32" s="55">
        <v>33125090</v>
      </c>
      <c r="C32" s="60">
        <v>21</v>
      </c>
      <c r="D32" s="3" t="s">
        <v>21</v>
      </c>
      <c r="E32" s="2">
        <v>431</v>
      </c>
      <c r="F32" s="4">
        <v>1405000</v>
      </c>
      <c r="G32" s="5"/>
      <c r="H32" s="5"/>
      <c r="I32" s="4"/>
      <c r="J32" s="4"/>
      <c r="K32" s="4">
        <f t="shared" si="1"/>
        <v>1405000</v>
      </c>
      <c r="L32" s="73">
        <v>0</v>
      </c>
      <c r="M32" s="73">
        <v>0</v>
      </c>
      <c r="N32" s="73">
        <v>0</v>
      </c>
      <c r="O32" s="73">
        <v>290000</v>
      </c>
      <c r="P32" s="4"/>
      <c r="Q32" s="4">
        <v>133000</v>
      </c>
      <c r="R32" s="4">
        <v>233000</v>
      </c>
      <c r="S32" s="4">
        <v>118000</v>
      </c>
      <c r="T32" s="4"/>
      <c r="U32" s="4"/>
      <c r="V32" s="4"/>
      <c r="W32" s="4"/>
      <c r="X32" s="4"/>
      <c r="Y32" s="50">
        <f t="shared" si="2"/>
        <v>774000</v>
      </c>
      <c r="Z32" s="50">
        <f t="shared" si="3"/>
        <v>631000</v>
      </c>
      <c r="AA32" s="12"/>
      <c r="AB32" s="12"/>
      <c r="AC32" s="13"/>
    </row>
    <row r="33" spans="1:29" ht="15" customHeight="1" x14ac:dyDescent="0.2">
      <c r="A33" s="1" t="s">
        <v>31</v>
      </c>
      <c r="B33" s="55" t="s">
        <v>59</v>
      </c>
      <c r="C33" s="60">
        <v>31</v>
      </c>
      <c r="D33" s="3" t="s">
        <v>21</v>
      </c>
      <c r="E33" s="2">
        <v>472</v>
      </c>
      <c r="F33" s="4"/>
      <c r="G33" s="5"/>
      <c r="H33" s="5"/>
      <c r="I33" s="4"/>
      <c r="J33" s="4"/>
      <c r="K33" s="4">
        <f t="shared" si="1"/>
        <v>0</v>
      </c>
      <c r="L33" s="73">
        <v>0</v>
      </c>
      <c r="M33" s="73">
        <v>0</v>
      </c>
      <c r="N33" s="73">
        <v>0</v>
      </c>
      <c r="O33" s="73">
        <v>0</v>
      </c>
      <c r="P33" s="4"/>
      <c r="Q33" s="4">
        <v>0</v>
      </c>
      <c r="R33" s="4">
        <v>0</v>
      </c>
      <c r="S33" s="4">
        <v>0</v>
      </c>
      <c r="T33" s="4"/>
      <c r="U33" s="4"/>
      <c r="V33" s="4"/>
      <c r="W33" s="4"/>
      <c r="X33" s="4"/>
      <c r="Y33" s="50">
        <f t="shared" si="2"/>
        <v>0</v>
      </c>
      <c r="Z33" s="50">
        <f t="shared" si="3"/>
        <v>0</v>
      </c>
      <c r="AA33" s="12"/>
      <c r="AB33" s="12"/>
      <c r="AC33" s="13"/>
    </row>
    <row r="34" spans="1:29" ht="15" customHeight="1" x14ac:dyDescent="0.2">
      <c r="A34" s="1" t="s">
        <v>32</v>
      </c>
      <c r="B34" s="55" t="s">
        <v>59</v>
      </c>
      <c r="C34" s="60">
        <v>31</v>
      </c>
      <c r="D34" s="3" t="s">
        <v>21</v>
      </c>
      <c r="E34" s="2">
        <v>472</v>
      </c>
      <c r="F34" s="4">
        <v>354672</v>
      </c>
      <c r="G34" s="5"/>
      <c r="H34" s="5"/>
      <c r="I34" s="4"/>
      <c r="J34" s="4"/>
      <c r="K34" s="4">
        <f t="shared" si="1"/>
        <v>354672</v>
      </c>
      <c r="L34" s="73">
        <v>0</v>
      </c>
      <c r="M34" s="73">
        <v>0</v>
      </c>
      <c r="N34" s="73">
        <v>0</v>
      </c>
      <c r="O34" s="73">
        <v>0</v>
      </c>
      <c r="P34" s="4"/>
      <c r="Q34" s="4">
        <v>0</v>
      </c>
      <c r="R34" s="4">
        <v>0</v>
      </c>
      <c r="S34" s="4">
        <v>0</v>
      </c>
      <c r="T34" s="4"/>
      <c r="U34" s="4"/>
      <c r="V34" s="4"/>
      <c r="W34" s="4"/>
      <c r="X34" s="4"/>
      <c r="Y34" s="50">
        <f t="shared" si="2"/>
        <v>0</v>
      </c>
      <c r="Z34" s="50">
        <f t="shared" si="3"/>
        <v>354672</v>
      </c>
      <c r="AA34" s="12"/>
      <c r="AB34" s="12"/>
      <c r="AC34" s="13"/>
    </row>
    <row r="35" spans="1:29" s="36" customFormat="1" ht="15" customHeight="1" x14ac:dyDescent="0.2">
      <c r="A35" s="28" t="s">
        <v>52</v>
      </c>
      <c r="B35" s="57" t="s">
        <v>59</v>
      </c>
      <c r="C35" s="61">
        <v>31</v>
      </c>
      <c r="D35" s="30" t="s">
        <v>21</v>
      </c>
      <c r="E35" s="29">
        <v>472</v>
      </c>
      <c r="F35" s="31">
        <v>595923</v>
      </c>
      <c r="G35" s="32"/>
      <c r="H35" s="32"/>
      <c r="I35" s="33"/>
      <c r="J35" s="33"/>
      <c r="K35" s="4">
        <f t="shared" si="1"/>
        <v>595923</v>
      </c>
      <c r="L35" s="73">
        <v>0</v>
      </c>
      <c r="M35" s="73">
        <v>0</v>
      </c>
      <c r="N35" s="73">
        <v>0</v>
      </c>
      <c r="O35" s="74">
        <v>0</v>
      </c>
      <c r="P35" s="33"/>
      <c r="Q35" s="33">
        <v>0</v>
      </c>
      <c r="R35" s="33">
        <v>0</v>
      </c>
      <c r="S35" s="33">
        <v>0</v>
      </c>
      <c r="T35" s="33"/>
      <c r="U35" s="33"/>
      <c r="V35" s="33"/>
      <c r="W35" s="33"/>
      <c r="X35" s="33"/>
      <c r="Y35" s="50">
        <f t="shared" si="2"/>
        <v>0</v>
      </c>
      <c r="Z35" s="50">
        <f t="shared" si="3"/>
        <v>595923</v>
      </c>
      <c r="AA35" s="34"/>
      <c r="AB35" s="34"/>
      <c r="AC35" s="35"/>
    </row>
    <row r="36" spans="1:29" ht="15" customHeight="1" x14ac:dyDescent="0.2">
      <c r="A36" s="1" t="s">
        <v>33</v>
      </c>
      <c r="B36" s="55" t="s">
        <v>59</v>
      </c>
      <c r="C36" s="60">
        <v>31</v>
      </c>
      <c r="D36" s="3" t="s">
        <v>21</v>
      </c>
      <c r="E36" s="2">
        <v>473</v>
      </c>
      <c r="F36" s="4">
        <v>400000</v>
      </c>
      <c r="G36" s="5"/>
      <c r="H36" s="5"/>
      <c r="I36" s="4"/>
      <c r="J36" s="4"/>
      <c r="K36" s="4">
        <f t="shared" si="1"/>
        <v>400000</v>
      </c>
      <c r="L36" s="73">
        <v>0</v>
      </c>
      <c r="M36" s="73">
        <v>0</v>
      </c>
      <c r="N36" s="73">
        <v>0</v>
      </c>
      <c r="O36" s="73">
        <v>0</v>
      </c>
      <c r="P36" s="4"/>
      <c r="Q36" s="4">
        <v>0</v>
      </c>
      <c r="R36" s="4">
        <v>0</v>
      </c>
      <c r="S36" s="4">
        <v>0</v>
      </c>
      <c r="T36" s="4"/>
      <c r="U36" s="4"/>
      <c r="V36" s="4"/>
      <c r="W36" s="4"/>
      <c r="X36" s="4"/>
      <c r="Y36" s="50">
        <f t="shared" si="2"/>
        <v>0</v>
      </c>
      <c r="Z36" s="50">
        <f t="shared" si="3"/>
        <v>400000</v>
      </c>
      <c r="AA36" s="12"/>
      <c r="AB36" s="12"/>
      <c r="AC36" s="13"/>
    </row>
    <row r="37" spans="1:29" ht="15" customHeight="1" x14ac:dyDescent="0.2">
      <c r="A37" s="1" t="s">
        <v>34</v>
      </c>
      <c r="B37" s="55" t="s">
        <v>59</v>
      </c>
      <c r="C37" s="60">
        <v>31</v>
      </c>
      <c r="D37" s="3" t="s">
        <v>21</v>
      </c>
      <c r="E37" s="2">
        <v>472</v>
      </c>
      <c r="F37" s="4">
        <v>16746</v>
      </c>
      <c r="G37" s="5"/>
      <c r="H37" s="5"/>
      <c r="I37" s="4"/>
      <c r="J37" s="4"/>
      <c r="K37" s="4">
        <f t="shared" si="1"/>
        <v>16746</v>
      </c>
      <c r="L37" s="73">
        <v>0</v>
      </c>
      <c r="M37" s="73">
        <v>0</v>
      </c>
      <c r="N37" s="73">
        <v>0</v>
      </c>
      <c r="O37" s="73">
        <v>0</v>
      </c>
      <c r="P37" s="4"/>
      <c r="Q37" s="4">
        <v>0</v>
      </c>
      <c r="R37" s="4">
        <v>0</v>
      </c>
      <c r="S37" s="4">
        <v>0</v>
      </c>
      <c r="T37" s="4"/>
      <c r="U37" s="4"/>
      <c r="V37" s="4"/>
      <c r="W37" s="4"/>
      <c r="X37" s="4"/>
      <c r="Y37" s="50">
        <f t="shared" si="2"/>
        <v>0</v>
      </c>
      <c r="Z37" s="50">
        <f t="shared" si="3"/>
        <v>16746</v>
      </c>
      <c r="AA37" s="12"/>
      <c r="AB37" s="12"/>
      <c r="AC37" s="13"/>
    </row>
    <row r="38" spans="1:29" ht="18.75" customHeight="1" x14ac:dyDescent="0.2">
      <c r="A38" s="14" t="s">
        <v>45</v>
      </c>
      <c r="B38" s="56">
        <v>6355072</v>
      </c>
      <c r="C38" s="60">
        <v>11</v>
      </c>
      <c r="D38" s="3" t="s">
        <v>21</v>
      </c>
      <c r="E38" s="2">
        <v>437</v>
      </c>
      <c r="F38" s="4">
        <v>3000000</v>
      </c>
      <c r="G38" s="5"/>
      <c r="H38" s="5"/>
      <c r="I38" s="4"/>
      <c r="J38" s="4"/>
      <c r="K38" s="4">
        <f t="shared" si="1"/>
        <v>3000000</v>
      </c>
      <c r="L38" s="73">
        <v>0</v>
      </c>
      <c r="M38" s="73">
        <v>250000</v>
      </c>
      <c r="N38" s="73">
        <v>250000</v>
      </c>
      <c r="O38" s="73">
        <v>250000</v>
      </c>
      <c r="P38" s="4"/>
      <c r="Q38" s="4">
        <v>250000</v>
      </c>
      <c r="R38" s="73">
        <v>250000</v>
      </c>
      <c r="S38" s="4"/>
      <c r="T38" s="4"/>
      <c r="U38" s="4"/>
      <c r="V38" s="4"/>
      <c r="W38" s="4"/>
      <c r="X38" s="4"/>
      <c r="Y38" s="50">
        <f t="shared" si="2"/>
        <v>1250000</v>
      </c>
      <c r="Z38" s="50">
        <f t="shared" si="3"/>
        <v>1750000</v>
      </c>
      <c r="AA38" s="12"/>
      <c r="AB38" s="12"/>
      <c r="AC38" s="13"/>
    </row>
    <row r="39" spans="1:29" s="36" customFormat="1" ht="45" customHeight="1" x14ac:dyDescent="0.2">
      <c r="A39" s="38" t="s">
        <v>54</v>
      </c>
      <c r="B39" s="38"/>
      <c r="C39" s="37"/>
      <c r="D39" s="29"/>
      <c r="E39" s="29"/>
      <c r="F39" s="62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63"/>
      <c r="Z39" s="63"/>
    </row>
    <row r="40" spans="1:29" ht="15" customHeight="1" x14ac:dyDescent="0.2">
      <c r="A40" s="20"/>
      <c r="B40" s="20"/>
      <c r="C40" s="21"/>
      <c r="D40" s="21"/>
      <c r="E40" s="21"/>
      <c r="F40" s="22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</row>
    <row r="41" spans="1:29" ht="15" customHeight="1" x14ac:dyDescent="0.2">
      <c r="A41" s="20"/>
      <c r="B41" s="20"/>
      <c r="C41" s="21"/>
      <c r="D41" s="21"/>
      <c r="E41" s="21"/>
      <c r="F41" s="22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</row>
    <row r="42" spans="1:29" ht="15" customHeight="1" x14ac:dyDescent="0.2">
      <c r="A42" s="20"/>
      <c r="B42" s="20"/>
      <c r="C42" s="21"/>
      <c r="D42" s="21"/>
      <c r="E42" s="21"/>
      <c r="F42" s="22"/>
      <c r="G42" s="23"/>
      <c r="H42" s="23"/>
      <c r="I42" s="23"/>
      <c r="J42" s="23"/>
      <c r="K42" s="23"/>
      <c r="L42" s="23"/>
      <c r="M42" s="23"/>
      <c r="N42" s="23"/>
      <c r="P42" s="23"/>
      <c r="Q42" s="23"/>
      <c r="R42" s="23"/>
      <c r="S42" s="23"/>
      <c r="T42" s="23"/>
      <c r="U42" s="23"/>
      <c r="V42" s="23"/>
      <c r="W42" s="23"/>
      <c r="X42" s="23"/>
    </row>
    <row r="43" spans="1:29" ht="15" customHeight="1" x14ac:dyDescent="0.2">
      <c r="A43" s="20"/>
      <c r="B43" s="20"/>
      <c r="C43" s="21"/>
      <c r="D43" s="21"/>
      <c r="E43" s="21"/>
      <c r="F43" s="22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</row>
    <row r="44" spans="1:29" ht="15" customHeight="1" x14ac:dyDescent="0.2">
      <c r="A44" s="20"/>
      <c r="B44" s="20"/>
      <c r="C44" s="21"/>
      <c r="D44" s="21"/>
      <c r="E44" s="21"/>
      <c r="F44" s="22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</row>
    <row r="45" spans="1:29" ht="15" customHeight="1" x14ac:dyDescent="0.2">
      <c r="A45" s="20"/>
      <c r="B45" s="20"/>
      <c r="C45" s="21"/>
      <c r="D45" s="21"/>
      <c r="E45" s="21"/>
      <c r="F45" s="22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</row>
    <row r="46" spans="1:29" ht="15" customHeight="1" x14ac:dyDescent="0.2">
      <c r="A46" s="20"/>
      <c r="B46" s="20"/>
      <c r="C46" s="21"/>
      <c r="D46" s="21"/>
      <c r="E46" s="21"/>
      <c r="F46" s="22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</row>
    <row r="47" spans="1:29" ht="15" customHeight="1" x14ac:dyDescent="0.2">
      <c r="A47" s="20"/>
      <c r="B47" s="20"/>
      <c r="C47" s="21"/>
      <c r="D47" s="21"/>
      <c r="E47" s="21"/>
      <c r="F47" s="22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</row>
    <row r="48" spans="1:29" ht="15" customHeight="1" x14ac:dyDescent="0.2">
      <c r="A48" s="20"/>
      <c r="B48" s="20"/>
      <c r="C48" s="21"/>
      <c r="D48" s="21"/>
      <c r="E48" s="21"/>
      <c r="F48" s="22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</row>
    <row r="49" spans="1:24" ht="15" customHeight="1" x14ac:dyDescent="0.2">
      <c r="A49" s="20"/>
      <c r="B49" s="20"/>
      <c r="C49" s="21"/>
      <c r="D49" s="21"/>
      <c r="E49" s="21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</row>
    <row r="50" spans="1:24" ht="15" customHeight="1" x14ac:dyDescent="0.2">
      <c r="A50" s="20"/>
      <c r="B50" s="20"/>
      <c r="C50" s="21"/>
      <c r="D50" s="21"/>
      <c r="E50" s="21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</row>
    <row r="51" spans="1:24" ht="15" customHeight="1" x14ac:dyDescent="0.2">
      <c r="A51" s="20"/>
      <c r="B51" s="20"/>
      <c r="C51" s="21"/>
      <c r="D51" s="21"/>
      <c r="E51" s="21"/>
      <c r="F51" s="22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</row>
    <row r="52" spans="1:24" ht="15" customHeight="1" x14ac:dyDescent="0.2">
      <c r="A52" s="20"/>
      <c r="B52" s="20"/>
      <c r="C52" s="21"/>
      <c r="D52" s="21"/>
      <c r="E52" s="21"/>
      <c r="F52" s="22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</row>
    <row r="53" spans="1:24" ht="15" customHeight="1" x14ac:dyDescent="0.2">
      <c r="A53" s="20"/>
      <c r="B53" s="20"/>
      <c r="C53" s="21"/>
      <c r="D53" s="21"/>
      <c r="E53" s="21"/>
      <c r="F53" s="22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</row>
    <row r="54" spans="1:24" ht="15" customHeight="1" x14ac:dyDescent="0.2">
      <c r="A54" s="20"/>
      <c r="B54" s="20"/>
      <c r="C54" s="21"/>
      <c r="D54" s="21"/>
      <c r="E54" s="21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</row>
    <row r="55" spans="1:24" ht="15" customHeight="1" x14ac:dyDescent="0.2">
      <c r="A55" s="20"/>
      <c r="B55" s="20"/>
      <c r="C55" s="21"/>
      <c r="D55" s="21"/>
      <c r="E55" s="21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</row>
    <row r="56" spans="1:24" ht="15" customHeight="1" x14ac:dyDescent="0.2">
      <c r="A56" s="20"/>
      <c r="B56" s="20"/>
      <c r="C56" s="21"/>
      <c r="D56" s="21"/>
      <c r="E56" s="21"/>
      <c r="F56" s="22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</row>
    <row r="57" spans="1:24" ht="15" customHeight="1" x14ac:dyDescent="0.2">
      <c r="A57" s="20"/>
      <c r="B57" s="20"/>
      <c r="C57" s="21"/>
      <c r="D57" s="21"/>
      <c r="E57" s="21"/>
      <c r="F57" s="22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</row>
    <row r="58" spans="1:24" ht="15" customHeight="1" x14ac:dyDescent="0.2">
      <c r="A58" s="20"/>
      <c r="B58" s="20"/>
      <c r="C58" s="21"/>
      <c r="D58" s="21"/>
      <c r="E58" s="21"/>
      <c r="F58" s="22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</row>
    <row r="59" spans="1:24" ht="15" customHeight="1" x14ac:dyDescent="0.2">
      <c r="A59" s="20"/>
      <c r="B59" s="20"/>
      <c r="C59" s="21"/>
      <c r="D59" s="21"/>
      <c r="E59" s="21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</row>
    <row r="60" spans="1:24" ht="15" customHeight="1" x14ac:dyDescent="0.2">
      <c r="A60" s="20"/>
      <c r="B60" s="20"/>
      <c r="C60" s="21"/>
      <c r="D60" s="21"/>
      <c r="E60" s="21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</row>
    <row r="61" spans="1:24" ht="15" customHeight="1" x14ac:dyDescent="0.2">
      <c r="A61" s="20"/>
      <c r="B61" s="20"/>
      <c r="C61" s="21"/>
      <c r="D61" s="21"/>
      <c r="E61" s="21"/>
      <c r="F61" s="22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</row>
    <row r="62" spans="1:24" ht="15" customHeight="1" x14ac:dyDescent="0.2">
      <c r="A62" s="20"/>
      <c r="B62" s="20"/>
      <c r="C62" s="21"/>
      <c r="D62" s="21"/>
      <c r="E62" s="21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</row>
    <row r="63" spans="1:24" ht="15" customHeight="1" x14ac:dyDescent="0.2">
      <c r="A63" s="20"/>
      <c r="B63" s="20"/>
      <c r="C63" s="21"/>
      <c r="D63" s="21"/>
      <c r="E63" s="21"/>
      <c r="F63" s="22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</row>
    <row r="64" spans="1:24" ht="15" customHeight="1" x14ac:dyDescent="0.2">
      <c r="A64" s="20"/>
      <c r="B64" s="20"/>
      <c r="C64" s="21"/>
      <c r="D64" s="21"/>
      <c r="E64" s="21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</row>
    <row r="65" spans="1:24" ht="15" customHeight="1" x14ac:dyDescent="0.2">
      <c r="A65" s="20"/>
      <c r="B65" s="20"/>
      <c r="C65" s="21"/>
      <c r="D65" s="21"/>
      <c r="E65" s="21"/>
      <c r="F65" s="22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</row>
    <row r="66" spans="1:24" ht="15" customHeight="1" x14ac:dyDescent="0.2">
      <c r="A66" s="20"/>
      <c r="B66" s="20"/>
      <c r="C66" s="21"/>
      <c r="D66" s="21"/>
      <c r="E66" s="21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</row>
  </sheetData>
  <mergeCells count="1">
    <mergeCell ref="A10:X10"/>
  </mergeCells>
  <pageMargins left="1.1811023622047245" right="0.70866141732283472" top="1.5354330708661419" bottom="0.74803149606299213" header="0.31496062992125984" footer="0.31496062992125984"/>
  <pageSetup paperSize="5" scale="48" fitToWidth="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DECENTRALIZADAS 05 ENERO  2017 </vt:lpstr>
      <vt:lpstr>DECENTRALIZADAS 06 JULIO 2017</vt:lpstr>
      <vt:lpstr>'DECENTRALIZADAS 05 ENERO  2017 '!Área_de_impresión</vt:lpstr>
      <vt:lpstr>'DECENTRALIZADAS 06 JULIO 2017'!Área_de_impresión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 Anibal Molina Rosales</dc:creator>
  <cp:lastModifiedBy>Juan Esteban Ordoñez Gonzalez</cp:lastModifiedBy>
  <cp:lastPrinted>2017-07-06T20:12:24Z</cp:lastPrinted>
  <dcterms:created xsi:type="dcterms:W3CDTF">2017-01-09T16:51:31Z</dcterms:created>
  <dcterms:modified xsi:type="dcterms:W3CDTF">2017-07-06T20:38:23Z</dcterms:modified>
</cp:coreProperties>
</file>